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Plan1" sheetId="1" r:id="rId1"/>
    <sheet name="Plan2" sheetId="2" r:id="rId2"/>
    <sheet name="Plan3" sheetId="3" r:id="rId3"/>
  </sheets>
  <definedNames>
    <definedName name="alfaLadenburg">Plan1!$J$13</definedName>
    <definedName name="comprimento">Plan1!$J$3</definedName>
    <definedName name="ddensidade">Plan1!$J$7</definedName>
    <definedName name="diametroTubo">Plan1!$J$11</definedName>
    <definedName name="gravidade">Plan1!$J$9</definedName>
    <definedName name="raioTubo">Plan1!$J$11</definedName>
  </definedNames>
  <calcPr calcId="125725"/>
</workbook>
</file>

<file path=xl/calcChain.xml><?xml version="1.0" encoding="utf-8"?>
<calcChain xmlns="http://schemas.openxmlformats.org/spreadsheetml/2006/main">
  <c r="C21" i="1"/>
  <c r="D21"/>
  <c r="D22" s="1"/>
  <c r="E21"/>
  <c r="E22" s="1"/>
  <c r="F21"/>
  <c r="G21"/>
  <c r="H21"/>
  <c r="H22" s="1"/>
  <c r="C22"/>
  <c r="F22"/>
  <c r="G22"/>
  <c r="B21"/>
  <c r="B22" s="1"/>
  <c r="J7"/>
  <c r="C18"/>
  <c r="D18"/>
  <c r="E18"/>
  <c r="F18"/>
  <c r="G18"/>
  <c r="H18"/>
  <c r="B18"/>
  <c r="B19"/>
  <c r="C19"/>
  <c r="F19"/>
  <c r="G19"/>
  <c r="C13"/>
  <c r="D13"/>
  <c r="D19" s="1"/>
  <c r="E13"/>
  <c r="E19" s="1"/>
  <c r="F13"/>
  <c r="G13"/>
  <c r="H13"/>
  <c r="H19" s="1"/>
  <c r="C14"/>
  <c r="D14"/>
  <c r="E14"/>
  <c r="F14"/>
  <c r="F16" s="1"/>
  <c r="G14"/>
  <c r="H14"/>
  <c r="C15"/>
  <c r="D15"/>
  <c r="D16" s="1"/>
  <c r="E15"/>
  <c r="E16" s="1"/>
  <c r="F15"/>
  <c r="G15"/>
  <c r="H15"/>
  <c r="H16" s="1"/>
  <c r="C16"/>
  <c r="G16"/>
  <c r="B15"/>
  <c r="B14"/>
  <c r="B13"/>
  <c r="E20" l="1"/>
  <c r="H20"/>
  <c r="D20"/>
  <c r="F20"/>
  <c r="G20"/>
  <c r="C20"/>
  <c r="H23"/>
  <c r="F23"/>
  <c r="D23"/>
  <c r="B23"/>
  <c r="G23"/>
  <c r="E23"/>
  <c r="C23"/>
  <c r="B16"/>
  <c r="B20" s="1"/>
  <c r="E24" l="1"/>
  <c r="E25"/>
  <c r="C24"/>
  <c r="C25"/>
  <c r="B24"/>
  <c r="B25"/>
  <c r="G24"/>
  <c r="G25"/>
  <c r="H24"/>
  <c r="H25"/>
  <c r="F24"/>
  <c r="F25"/>
  <c r="D24"/>
  <c r="D25"/>
  <c r="D26" l="1"/>
  <c r="H26"/>
  <c r="E26"/>
  <c r="B26"/>
  <c r="G26"/>
  <c r="F26"/>
  <c r="C26"/>
</calcChain>
</file>

<file path=xl/sharedStrings.xml><?xml version="1.0" encoding="utf-8"?>
<sst xmlns="http://schemas.openxmlformats.org/spreadsheetml/2006/main" count="30" uniqueCount="26">
  <si>
    <t>diametro(mm)</t>
  </si>
  <si>
    <t>media</t>
  </si>
  <si>
    <t>desvio</t>
  </si>
  <si>
    <t>numero</t>
  </si>
  <si>
    <t>desvio media</t>
  </si>
  <si>
    <t>velocidade</t>
  </si>
  <si>
    <t>comprimento</t>
  </si>
  <si>
    <t>cm</t>
  </si>
  <si>
    <t>cm/s</t>
  </si>
  <si>
    <t>L</t>
  </si>
  <si>
    <t>s(L)</t>
  </si>
  <si>
    <t>r^2</t>
  </si>
  <si>
    <t>s</t>
  </si>
  <si>
    <t>diferenca de densidade</t>
  </si>
  <si>
    <t>gravidade</t>
  </si>
  <si>
    <t>g/cm3</t>
  </si>
  <si>
    <t>cm/s2</t>
  </si>
  <si>
    <t>Correcao</t>
  </si>
  <si>
    <t>alfa do ladenburg</t>
  </si>
  <si>
    <t>alfa r/R</t>
  </si>
  <si>
    <t>vel_infinito</t>
  </si>
  <si>
    <t>diametro do tubo</t>
  </si>
  <si>
    <t>mm</t>
  </si>
  <si>
    <t>viscosidade</t>
  </si>
  <si>
    <t>desv.viscosidade</t>
  </si>
  <si>
    <t>unidades CGS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</si>
</sst>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rgb="FF00B050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885507766036047E-2"/>
          <c:y val="3.8262600649495083E-2"/>
          <c:w val="0.58666096640047316"/>
          <c:h val="0.78579585390809226"/>
        </c:manualLayout>
      </c:layout>
      <c:scatterChart>
        <c:scatterStyle val="lineMarker"/>
        <c:ser>
          <c:idx val="0"/>
          <c:order val="0"/>
          <c:tx>
            <c:v>sem correção</c:v>
          </c:tx>
          <c:spPr>
            <a:ln w="28575">
              <a:noFill/>
            </a:ln>
          </c:spPr>
          <c:marker>
            <c:symbol val="x"/>
            <c:size val="3"/>
          </c:marker>
          <c:trendline>
            <c:trendlineType val="poly"/>
            <c:order val="2"/>
          </c:trendline>
          <c:errBars>
            <c:errDir val="y"/>
            <c:errBarType val="both"/>
            <c:errValType val="cust"/>
            <c:plus>
              <c:numRef>
                <c:f>Plan1!$B$20:$H$20</c:f>
                <c:numCache>
                  <c:formatCode>General</c:formatCode>
                  <c:ptCount val="7"/>
                  <c:pt idx="0">
                    <c:v>2.854714796434564E-2</c:v>
                  </c:pt>
                  <c:pt idx="1">
                    <c:v>2.7250571353898381E-2</c:v>
                  </c:pt>
                  <c:pt idx="2">
                    <c:v>3.0650818086885457E-2</c:v>
                  </c:pt>
                  <c:pt idx="3">
                    <c:v>7.8709113277784182E-2</c:v>
                  </c:pt>
                  <c:pt idx="4">
                    <c:v>0.12854225856776166</c:v>
                  </c:pt>
                  <c:pt idx="5">
                    <c:v>0.24546482777008247</c:v>
                  </c:pt>
                  <c:pt idx="6">
                    <c:v>0.28194932797919697</c:v>
                  </c:pt>
                </c:numCache>
              </c:numRef>
            </c:plus>
            <c:minus>
              <c:numRef>
                <c:f>Plan1!$B$20:$H$20</c:f>
                <c:numCache>
                  <c:formatCode>General</c:formatCode>
                  <c:ptCount val="7"/>
                  <c:pt idx="0">
                    <c:v>2.854714796434564E-2</c:v>
                  </c:pt>
                  <c:pt idx="1">
                    <c:v>2.7250571353898381E-2</c:v>
                  </c:pt>
                  <c:pt idx="2">
                    <c:v>3.0650818086885457E-2</c:v>
                  </c:pt>
                  <c:pt idx="3">
                    <c:v>7.8709113277784182E-2</c:v>
                  </c:pt>
                  <c:pt idx="4">
                    <c:v>0.12854225856776166</c:v>
                  </c:pt>
                  <c:pt idx="5">
                    <c:v>0.24546482777008247</c:v>
                  </c:pt>
                  <c:pt idx="6">
                    <c:v>0.28194932797919697</c:v>
                  </c:pt>
                </c:numCache>
              </c:numRef>
            </c:minus>
          </c:errBars>
          <c:xVal>
            <c:numRef>
              <c:f>Plan1!$B$18:$H$18</c:f>
              <c:numCache>
                <c:formatCode>General</c:formatCode>
                <c:ptCount val="7"/>
                <c:pt idx="0">
                  <c:v>1.5562562500000001</c:v>
                </c:pt>
                <c:pt idx="1">
                  <c:v>1.9182250000000001</c:v>
                </c:pt>
                <c:pt idx="2">
                  <c:v>2.4885062499999995</c:v>
                </c:pt>
                <c:pt idx="3">
                  <c:v>3.95015625</c:v>
                </c:pt>
                <c:pt idx="4">
                  <c:v>7.5487562500000003</c:v>
                </c:pt>
                <c:pt idx="5">
                  <c:v>10.096506250000001</c:v>
                </c:pt>
                <c:pt idx="6">
                  <c:v>14.0625</c:v>
                </c:pt>
              </c:numCache>
            </c:numRef>
          </c:xVal>
          <c:yVal>
            <c:numRef>
              <c:f>Plan1!$B$19:$H$19</c:f>
              <c:numCache>
                <c:formatCode>0.00</c:formatCode>
                <c:ptCount val="7"/>
                <c:pt idx="0">
                  <c:v>7.0671378091872787</c:v>
                </c:pt>
                <c:pt idx="1">
                  <c:v>8.7655222790357925</c:v>
                </c:pt>
                <c:pt idx="2">
                  <c:v>10.91617933723197</c:v>
                </c:pt>
                <c:pt idx="3">
                  <c:v>16.013726050900772</c:v>
                </c:pt>
                <c:pt idx="4">
                  <c:v>27.130139889783806</c:v>
                </c:pt>
                <c:pt idx="5">
                  <c:v>33.613445378151255</c:v>
                </c:pt>
                <c:pt idx="6">
                  <c:v>41.152263374485599</c:v>
                </c:pt>
              </c:numCache>
            </c:numRef>
          </c:yVal>
        </c:ser>
        <c:ser>
          <c:idx val="1"/>
          <c:order val="1"/>
          <c:tx>
            <c:v>com correção</c:v>
          </c:tx>
          <c:spPr>
            <a:ln w="28575">
              <a:noFill/>
            </a:ln>
          </c:spPr>
          <c:marker>
            <c:symbol val="x"/>
            <c:size val="7"/>
          </c:marker>
          <c:trendline>
            <c:trendlineType val="linear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1400"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Plan1!$B$24:$H$24</c:f>
                <c:numCache>
                  <c:formatCode>General</c:formatCode>
                  <c:ptCount val="7"/>
                  <c:pt idx="0">
                    <c:v>3.230875710251771E-2</c:v>
                  </c:pt>
                  <c:pt idx="1">
                    <c:v>3.1283440329124078E-2</c:v>
                  </c:pt>
                  <c:pt idx="2">
                    <c:v>3.5900461748186556E-2</c:v>
                  </c:pt>
                  <c:pt idx="3">
                    <c:v>9.6266152353374518E-2</c:v>
                  </c:pt>
                  <c:pt idx="4">
                    <c:v>0.17057579947226331</c:v>
                  </c:pt>
                  <c:pt idx="5">
                    <c:v>0.34128889840551302</c:v>
                  </c:pt>
                  <c:pt idx="6">
                    <c:v>0.41725144209408227</c:v>
                  </c:pt>
                </c:numCache>
              </c:numRef>
            </c:plus>
            <c:minus>
              <c:numRef>
                <c:f>Plan1!$B$24:$H$24</c:f>
                <c:numCache>
                  <c:formatCode>General</c:formatCode>
                  <c:ptCount val="7"/>
                  <c:pt idx="0">
                    <c:v>3.230875710251771E-2</c:v>
                  </c:pt>
                  <c:pt idx="1">
                    <c:v>3.1283440329124078E-2</c:v>
                  </c:pt>
                  <c:pt idx="2">
                    <c:v>3.5900461748186556E-2</c:v>
                  </c:pt>
                  <c:pt idx="3">
                    <c:v>9.6266152353374518E-2</c:v>
                  </c:pt>
                  <c:pt idx="4">
                    <c:v>0.17057579947226331</c:v>
                  </c:pt>
                  <c:pt idx="5">
                    <c:v>0.34128889840551302</c:v>
                  </c:pt>
                  <c:pt idx="6">
                    <c:v>0.41725144209408227</c:v>
                  </c:pt>
                </c:numCache>
              </c:numRef>
            </c:minus>
          </c:errBars>
          <c:xVal>
            <c:numRef>
              <c:f>Plan1!$B$18:$H$18</c:f>
              <c:numCache>
                <c:formatCode>General</c:formatCode>
                <c:ptCount val="7"/>
                <c:pt idx="0">
                  <c:v>1.5562562500000001</c:v>
                </c:pt>
                <c:pt idx="1">
                  <c:v>1.9182250000000001</c:v>
                </c:pt>
                <c:pt idx="2">
                  <c:v>2.4885062499999995</c:v>
                </c:pt>
                <c:pt idx="3">
                  <c:v>3.95015625</c:v>
                </c:pt>
                <c:pt idx="4">
                  <c:v>7.5487562500000003</c:v>
                </c:pt>
                <c:pt idx="5">
                  <c:v>10.096506250000001</c:v>
                </c:pt>
                <c:pt idx="6">
                  <c:v>14.0625</c:v>
                </c:pt>
              </c:numCache>
            </c:numRef>
          </c:xVal>
          <c:yVal>
            <c:numRef>
              <c:f>Plan1!$B$23:$H$23</c:f>
              <c:numCache>
                <c:formatCode>0.00</c:formatCode>
                <c:ptCount val="7"/>
                <c:pt idx="0">
                  <c:v>7.9983625394812625</c:v>
                </c:pt>
                <c:pt idx="1">
                  <c:v>10.062750230394546</c:v>
                </c:pt>
                <c:pt idx="2">
                  <c:v>12.785821168679377</c:v>
                </c:pt>
                <c:pt idx="3">
                  <c:v>19.585785273944008</c:v>
                </c:pt>
                <c:pt idx="4">
                  <c:v>36.001742563552952</c:v>
                </c:pt>
                <c:pt idx="5">
                  <c:v>46.735395245580399</c:v>
                </c:pt>
                <c:pt idx="6">
                  <c:v>60.90045101900904</c:v>
                </c:pt>
              </c:numCache>
            </c:numRef>
          </c:yVal>
        </c:ser>
        <c:axId val="77492608"/>
        <c:axId val="77494528"/>
      </c:scatterChart>
      <c:valAx>
        <c:axId val="77492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r² (mm²)</a:t>
                </a:r>
              </a:p>
            </c:rich>
          </c:tx>
          <c:layout>
            <c:manualLayout>
              <c:xMode val="edge"/>
              <c:yMode val="edge"/>
              <c:x val="0.33381955012475856"/>
              <c:y val="0.9124855257063455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400" baseline="0"/>
            </a:pPr>
            <a:endParaRPr lang="pt-BR"/>
          </a:p>
        </c:txPr>
        <c:crossAx val="77494528"/>
        <c:crosses val="autoZero"/>
        <c:crossBetween val="midCat"/>
      </c:valAx>
      <c:valAx>
        <c:axId val="7749452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pt-BR" sz="1400"/>
                  <a:t>vel. limite (cm/s)</a:t>
                </a:r>
              </a:p>
            </c:rich>
          </c:tx>
          <c:layout>
            <c:manualLayout>
              <c:xMode val="edge"/>
              <c:yMode val="edge"/>
              <c:x val="8.5561513338388684E-2"/>
              <c:y val="6.2226744961964495E-2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1400" baseline="0"/>
            </a:pPr>
            <a:endParaRPr lang="pt-BR"/>
          </a:p>
        </c:txPr>
        <c:crossAx val="774926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671918021923781"/>
          <c:y val="0.10520090319592404"/>
          <c:w val="0.34072704867529269"/>
          <c:h val="0.73437645713280264"/>
        </c:manualLayout>
      </c:layout>
      <c:txPr>
        <a:bodyPr/>
        <a:lstStyle/>
        <a:p>
          <a:pPr>
            <a:defRPr sz="1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13</xdr:row>
      <xdr:rowOff>66675</xdr:rowOff>
    </xdr:from>
    <xdr:to>
      <xdr:col>20</xdr:col>
      <xdr:colOff>171449</xdr:colOff>
      <xdr:row>32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10" workbookViewId="0">
      <selection activeCell="J4" sqref="J4"/>
    </sheetView>
  </sheetViews>
  <sheetFormatPr defaultRowHeight="15"/>
  <cols>
    <col min="1" max="1" width="24.42578125" customWidth="1"/>
    <col min="2" max="10" width="12.7109375" customWidth="1"/>
  </cols>
  <sheetData>
    <row r="1" spans="1:11" ht="23.25">
      <c r="A1" s="2" t="s">
        <v>0</v>
      </c>
      <c r="B1" s="2">
        <v>2.4950000000000001</v>
      </c>
      <c r="C1" s="4">
        <v>2.77</v>
      </c>
      <c r="D1" s="4">
        <v>3.1549999999999998</v>
      </c>
      <c r="E1" s="4">
        <v>3.9750000000000001</v>
      </c>
      <c r="F1" s="4">
        <v>5.4950000000000001</v>
      </c>
      <c r="G1" s="4">
        <v>6.3550000000000004</v>
      </c>
      <c r="H1" s="4">
        <v>7.5</v>
      </c>
      <c r="I1" s="4"/>
    </row>
    <row r="2" spans="1:11" ht="23.25">
      <c r="A2" s="2" t="s">
        <v>2</v>
      </c>
      <c r="B2" s="2">
        <v>0.01</v>
      </c>
      <c r="C2" s="2">
        <v>0.01</v>
      </c>
      <c r="D2" s="2">
        <v>0.01</v>
      </c>
      <c r="E2" s="2">
        <v>0.01</v>
      </c>
      <c r="F2" s="2">
        <v>0.01</v>
      </c>
      <c r="G2" s="2">
        <v>0.01</v>
      </c>
      <c r="H2" s="2">
        <v>0.01</v>
      </c>
      <c r="I2" s="4"/>
      <c r="J2" s="4" t="s">
        <v>6</v>
      </c>
    </row>
    <row r="3" spans="1:11" ht="23.25">
      <c r="A3" s="1"/>
      <c r="B3" s="1">
        <v>11.33</v>
      </c>
      <c r="C3" s="1">
        <v>9.11</v>
      </c>
      <c r="D3" s="5">
        <v>7.36</v>
      </c>
      <c r="E3" s="6">
        <v>4.93</v>
      </c>
      <c r="F3" s="1">
        <v>2.97</v>
      </c>
      <c r="G3" s="1">
        <v>2.4</v>
      </c>
      <c r="H3" s="1">
        <v>1.89</v>
      </c>
      <c r="I3" s="8" t="s">
        <v>9</v>
      </c>
      <c r="J3" s="1">
        <v>80</v>
      </c>
      <c r="K3" s="1" t="s">
        <v>7</v>
      </c>
    </row>
    <row r="4" spans="1:11" ht="23.25">
      <c r="A4" s="1"/>
      <c r="B4" s="1">
        <v>11.42</v>
      </c>
      <c r="C4" s="1">
        <v>9.1199999999999992</v>
      </c>
      <c r="D4" s="5">
        <v>7.32</v>
      </c>
      <c r="E4" s="1">
        <v>5.07</v>
      </c>
      <c r="F4" s="1">
        <v>2.93</v>
      </c>
      <c r="G4" s="1">
        <v>2.41</v>
      </c>
      <c r="H4" s="1">
        <v>1.96</v>
      </c>
      <c r="I4" s="8" t="s">
        <v>10</v>
      </c>
      <c r="J4" s="1">
        <v>0.2</v>
      </c>
      <c r="K4" s="1" t="s">
        <v>7</v>
      </c>
    </row>
    <row r="5" spans="1:11" ht="23.25">
      <c r="A5" s="1"/>
      <c r="B5" s="1">
        <v>11.3</v>
      </c>
      <c r="C5" s="1">
        <v>9.1</v>
      </c>
      <c r="D5" s="5">
        <v>7.34</v>
      </c>
      <c r="E5" s="1">
        <v>5.04</v>
      </c>
      <c r="F5" s="1">
        <v>2.91</v>
      </c>
      <c r="G5" s="1">
        <v>2.37</v>
      </c>
      <c r="H5" s="1">
        <v>1.95</v>
      </c>
    </row>
    <row r="6" spans="1:11" ht="23.25">
      <c r="A6" s="1"/>
      <c r="B6" s="1">
        <v>11.2</v>
      </c>
      <c r="C6" s="1">
        <v>9.11</v>
      </c>
      <c r="D6" s="5">
        <v>7.31</v>
      </c>
      <c r="E6" s="1">
        <v>5.03</v>
      </c>
      <c r="F6" s="1">
        <v>2.9</v>
      </c>
      <c r="G6" s="1">
        <v>2.42</v>
      </c>
      <c r="H6" s="1">
        <v>1.93</v>
      </c>
      <c r="J6" s="1" t="s">
        <v>13</v>
      </c>
      <c r="K6" s="1"/>
    </row>
    <row r="7" spans="1:11" ht="23.25">
      <c r="A7" s="1"/>
      <c r="B7" s="1">
        <v>11.35</v>
      </c>
      <c r="C7" s="1">
        <v>9.11</v>
      </c>
      <c r="D7" s="5">
        <v>7.3</v>
      </c>
      <c r="E7" s="1">
        <v>5.01</v>
      </c>
      <c r="F7" s="1">
        <v>2.95</v>
      </c>
      <c r="G7" s="1">
        <v>2.31</v>
      </c>
      <c r="H7" s="1">
        <v>2.02</v>
      </c>
      <c r="J7" s="1">
        <f>7.86-0.88</f>
        <v>6.98</v>
      </c>
      <c r="K7" s="1" t="s">
        <v>15</v>
      </c>
    </row>
    <row r="8" spans="1:11" ht="23.25">
      <c r="C8" s="1">
        <v>9.2100000000000009</v>
      </c>
      <c r="D8" s="5">
        <v>7.36</v>
      </c>
      <c r="E8" s="1">
        <v>4.93</v>
      </c>
      <c r="F8" s="1">
        <v>2.97</v>
      </c>
      <c r="G8" s="1">
        <v>2.37</v>
      </c>
      <c r="H8" s="1">
        <v>1.91</v>
      </c>
      <c r="J8" s="1" t="s">
        <v>14</v>
      </c>
      <c r="K8" s="1"/>
    </row>
    <row r="9" spans="1:11" ht="23.25">
      <c r="C9" s="1"/>
      <c r="D9" s="5">
        <v>7.31</v>
      </c>
      <c r="E9" s="1">
        <v>4.96</v>
      </c>
      <c r="F9" s="1">
        <v>3</v>
      </c>
      <c r="G9" s="5"/>
      <c r="H9" s="1">
        <v>1.95</v>
      </c>
      <c r="J9" s="1">
        <v>979</v>
      </c>
      <c r="K9" s="1" t="s">
        <v>16</v>
      </c>
    </row>
    <row r="10" spans="1:11" ht="23.25">
      <c r="C10" s="1"/>
      <c r="D10" s="5"/>
      <c r="E10" s="5"/>
      <c r="F10" s="1">
        <v>2.96</v>
      </c>
      <c r="G10" s="5"/>
      <c r="H10" s="1">
        <v>1.91</v>
      </c>
      <c r="J10" s="1" t="s">
        <v>21</v>
      </c>
      <c r="K10" s="1"/>
    </row>
    <row r="11" spans="1:11" ht="23.25">
      <c r="C11" s="5"/>
      <c r="D11" s="5"/>
      <c r="E11" s="5"/>
      <c r="F11" s="5"/>
      <c r="G11" s="5"/>
      <c r="H11" s="1">
        <v>1.99</v>
      </c>
      <c r="J11" s="1">
        <v>50.8</v>
      </c>
      <c r="K11" s="1" t="s">
        <v>22</v>
      </c>
    </row>
    <row r="12" spans="1:11" ht="23.25">
      <c r="A12" s="1"/>
      <c r="B12" s="1"/>
      <c r="C12" s="5"/>
      <c r="D12" s="5"/>
      <c r="E12" s="5"/>
      <c r="F12" s="5"/>
      <c r="G12" s="5"/>
      <c r="H12" s="1">
        <v>1.93</v>
      </c>
      <c r="J12" s="1" t="s">
        <v>18</v>
      </c>
      <c r="K12" s="1"/>
    </row>
    <row r="13" spans="1:11" ht="23.25">
      <c r="A13" s="1" t="s">
        <v>1</v>
      </c>
      <c r="B13" s="7">
        <f>AVERAGE(B3:B12)</f>
        <v>11.32</v>
      </c>
      <c r="C13" s="7">
        <f t="shared" ref="C13:H13" si="0">AVERAGE(C3:C12)</f>
        <v>9.1266666666666669</v>
      </c>
      <c r="D13" s="7">
        <f t="shared" si="0"/>
        <v>7.3285714285714283</v>
      </c>
      <c r="E13" s="7">
        <f t="shared" si="0"/>
        <v>4.9957142857142856</v>
      </c>
      <c r="F13" s="7">
        <f t="shared" si="0"/>
        <v>2.94875</v>
      </c>
      <c r="G13" s="7">
        <f t="shared" si="0"/>
        <v>2.3800000000000003</v>
      </c>
      <c r="H13" s="7">
        <f t="shared" si="0"/>
        <v>1.9439999999999997</v>
      </c>
      <c r="I13" t="s">
        <v>12</v>
      </c>
      <c r="J13" s="1">
        <v>2.4</v>
      </c>
      <c r="K13" s="1"/>
    </row>
    <row r="14" spans="1:11" ht="23.25">
      <c r="A14" s="1" t="s">
        <v>2</v>
      </c>
      <c r="B14" s="1">
        <f>STDEV(B3:B12)</f>
        <v>8.0311892021045217E-2</v>
      </c>
      <c r="C14" s="1">
        <f t="shared" ref="C14:H14" si="1">STDEV(C3:C12)</f>
        <v>4.1311822359546328E-2</v>
      </c>
      <c r="D14" s="1">
        <f t="shared" si="1"/>
        <v>2.4784787961282344E-2</v>
      </c>
      <c r="E14" s="1">
        <f t="shared" si="1"/>
        <v>5.593363414414846E-2</v>
      </c>
      <c r="F14" s="1">
        <f t="shared" si="1"/>
        <v>3.3567628964311966E-2</v>
      </c>
      <c r="G14" s="1">
        <f t="shared" si="1"/>
        <v>3.9999999999999973E-2</v>
      </c>
      <c r="H14" s="1">
        <f t="shared" si="1"/>
        <v>3.9214509786274013E-2</v>
      </c>
    </row>
    <row r="15" spans="1:11" ht="23.25">
      <c r="A15" s="1" t="s">
        <v>3</v>
      </c>
      <c r="B15" s="1">
        <f>COUNT(B3:B12)</f>
        <v>5</v>
      </c>
      <c r="C15" s="1">
        <f t="shared" ref="C15:H15" si="2">COUNT(C3:C12)</f>
        <v>6</v>
      </c>
      <c r="D15" s="1">
        <f t="shared" si="2"/>
        <v>7</v>
      </c>
      <c r="E15" s="1">
        <f t="shared" si="2"/>
        <v>7</v>
      </c>
      <c r="F15" s="1">
        <f t="shared" si="2"/>
        <v>8</v>
      </c>
      <c r="G15" s="1">
        <f t="shared" si="2"/>
        <v>6</v>
      </c>
      <c r="H15" s="1">
        <f t="shared" si="2"/>
        <v>10</v>
      </c>
    </row>
    <row r="16" spans="1:11" ht="23.25">
      <c r="A16" s="1" t="s">
        <v>4</v>
      </c>
      <c r="B16" s="7">
        <f>B14/SQRT(B15)</f>
        <v>3.5916569992136015E-2</v>
      </c>
      <c r="C16" s="7">
        <f t="shared" ref="C16:H16" si="3">C14/SQRT(C15)</f>
        <v>1.6865480854231583E-2</v>
      </c>
      <c r="D16" s="7">
        <f t="shared" si="3"/>
        <v>9.3677693204315196E-3</v>
      </c>
      <c r="E16" s="7">
        <f t="shared" si="3"/>
        <v>2.114092655278399E-2</v>
      </c>
      <c r="F16" s="7">
        <f t="shared" si="3"/>
        <v>1.1867949034509478E-2</v>
      </c>
      <c r="G16" s="7">
        <f t="shared" si="3"/>
        <v>1.6329931618554512E-2</v>
      </c>
      <c r="H16" s="7">
        <f t="shared" si="3"/>
        <v>1.2400716825158859E-2</v>
      </c>
    </row>
    <row r="17" spans="1:9" ht="23.25">
      <c r="A17" s="1"/>
      <c r="B17" s="7"/>
      <c r="C17" s="7"/>
      <c r="D17" s="7"/>
      <c r="E17" s="7"/>
      <c r="F17" s="7"/>
      <c r="G17" s="7"/>
      <c r="H17" s="7"/>
    </row>
    <row r="18" spans="1:9" ht="23.25">
      <c r="A18" s="1" t="s">
        <v>11</v>
      </c>
      <c r="B18" s="1">
        <f>(B1/2)^2</f>
        <v>1.5562562500000001</v>
      </c>
      <c r="C18" s="1">
        <f t="shared" ref="C18:H18" si="4">(C1/2)^2</f>
        <v>1.9182250000000001</v>
      </c>
      <c r="D18" s="1">
        <f t="shared" si="4"/>
        <v>2.4885062499999995</v>
      </c>
      <c r="E18" s="1">
        <f t="shared" si="4"/>
        <v>3.95015625</v>
      </c>
      <c r="F18" s="1">
        <f t="shared" si="4"/>
        <v>7.5487562500000003</v>
      </c>
      <c r="G18" s="1">
        <f t="shared" si="4"/>
        <v>10.096506250000001</v>
      </c>
      <c r="H18" s="1">
        <f t="shared" si="4"/>
        <v>14.0625</v>
      </c>
    </row>
    <row r="19" spans="1:9" ht="23.25">
      <c r="A19" s="1" t="s">
        <v>5</v>
      </c>
      <c r="B19" s="3">
        <f t="shared" ref="B19:H19" si="5">comprimento/B13</f>
        <v>7.0671378091872787</v>
      </c>
      <c r="C19" s="3">
        <f t="shared" si="5"/>
        <v>8.7655222790357925</v>
      </c>
      <c r="D19" s="3">
        <f t="shared" si="5"/>
        <v>10.91617933723197</v>
      </c>
      <c r="E19" s="3">
        <f t="shared" si="5"/>
        <v>16.013726050900772</v>
      </c>
      <c r="F19" s="3">
        <f t="shared" si="5"/>
        <v>27.130139889783806</v>
      </c>
      <c r="G19" s="3">
        <f t="shared" si="5"/>
        <v>33.613445378151255</v>
      </c>
      <c r="H19" s="3">
        <f t="shared" si="5"/>
        <v>41.152263374485599</v>
      </c>
      <c r="I19" s="1" t="s">
        <v>8</v>
      </c>
    </row>
    <row r="20" spans="1:9" ht="23.25">
      <c r="A20" s="1" t="s">
        <v>2</v>
      </c>
      <c r="B20" s="3">
        <f t="shared" ref="B20:H20" si="6">B19*SQRT((B16/B13)^2+($J$4/comprimento)^2)</f>
        <v>2.854714796434564E-2</v>
      </c>
      <c r="C20" s="3">
        <f t="shared" si="6"/>
        <v>2.7250571353898381E-2</v>
      </c>
      <c r="D20" s="3">
        <f t="shared" si="6"/>
        <v>3.0650818086885457E-2</v>
      </c>
      <c r="E20" s="3">
        <f t="shared" si="6"/>
        <v>7.8709113277784182E-2</v>
      </c>
      <c r="F20" s="3">
        <f t="shared" si="6"/>
        <v>0.12854225856776166</v>
      </c>
      <c r="G20" s="3">
        <f t="shared" si="6"/>
        <v>0.24546482777008247</v>
      </c>
      <c r="H20" s="3">
        <f t="shared" si="6"/>
        <v>0.28194932797919697</v>
      </c>
    </row>
    <row r="21" spans="1:9" ht="23.25">
      <c r="A21" s="1" t="s">
        <v>19</v>
      </c>
      <c r="B21" s="1">
        <f t="shared" ref="B21:H21" si="7">alfaLadenburg*B1/diametroTubo</f>
        <v>0.11787401574803151</v>
      </c>
      <c r="C21" s="1">
        <f t="shared" si="7"/>
        <v>0.13086614173228348</v>
      </c>
      <c r="D21" s="1">
        <f t="shared" si="7"/>
        <v>0.14905511811023622</v>
      </c>
      <c r="E21" s="1">
        <f t="shared" si="7"/>
        <v>0.18779527559055118</v>
      </c>
      <c r="F21" s="1">
        <f t="shared" si="7"/>
        <v>0.25960629921259848</v>
      </c>
      <c r="G21" s="1">
        <f t="shared" si="7"/>
        <v>0.30023622047244097</v>
      </c>
      <c r="H21" s="1">
        <f t="shared" si="7"/>
        <v>0.35433070866141736</v>
      </c>
    </row>
    <row r="22" spans="1:9" ht="23.25">
      <c r="A22" s="1" t="s">
        <v>17</v>
      </c>
      <c r="B22" s="1">
        <f>B21+B21^2</f>
        <v>0.1317682993365987</v>
      </c>
      <c r="C22" s="1">
        <f t="shared" ref="C22:H22" si="8">C21+C21^2</f>
        <v>0.14799208878417758</v>
      </c>
      <c r="D22" s="1">
        <f t="shared" si="8"/>
        <v>0.1712725463450927</v>
      </c>
      <c r="E22" s="1">
        <f t="shared" si="8"/>
        <v>0.22306234112468223</v>
      </c>
      <c r="F22" s="1">
        <f t="shared" si="8"/>
        <v>0.32700172980345971</v>
      </c>
      <c r="G22" s="1">
        <f t="shared" si="8"/>
        <v>0.39037800855601718</v>
      </c>
      <c r="H22" s="1">
        <f t="shared" si="8"/>
        <v>0.47988095976191958</v>
      </c>
    </row>
    <row r="23" spans="1:9" ht="23.25">
      <c r="A23" s="1" t="s">
        <v>20</v>
      </c>
      <c r="B23" s="3">
        <f>B19*(1+B22)</f>
        <v>7.9983625394812625</v>
      </c>
      <c r="C23" s="3">
        <f t="shared" ref="C23:H23" si="9">C19*(1+C22)</f>
        <v>10.062750230394546</v>
      </c>
      <c r="D23" s="3">
        <f t="shared" si="9"/>
        <v>12.785821168679377</v>
      </c>
      <c r="E23" s="3">
        <f t="shared" si="9"/>
        <v>19.585785273944008</v>
      </c>
      <c r="F23" s="3">
        <f t="shared" si="9"/>
        <v>36.001742563552952</v>
      </c>
      <c r="G23" s="3">
        <f t="shared" si="9"/>
        <v>46.735395245580399</v>
      </c>
      <c r="H23" s="3">
        <f t="shared" si="9"/>
        <v>60.90045101900904</v>
      </c>
    </row>
    <row r="24" spans="1:9" ht="23.25">
      <c r="A24" s="1" t="s">
        <v>2</v>
      </c>
      <c r="B24" s="3">
        <f>B23*B20/B19</f>
        <v>3.230875710251771E-2</v>
      </c>
      <c r="C24" s="3">
        <f t="shared" ref="C24:H24" si="10">C23*C20/C19</f>
        <v>3.1283440329124078E-2</v>
      </c>
      <c r="D24" s="3">
        <f t="shared" si="10"/>
        <v>3.5900461748186556E-2</v>
      </c>
      <c r="E24" s="3">
        <f t="shared" si="10"/>
        <v>9.6266152353374518E-2</v>
      </c>
      <c r="F24" s="3">
        <f t="shared" si="10"/>
        <v>0.17057579947226331</v>
      </c>
      <c r="G24" s="3">
        <f t="shared" si="10"/>
        <v>0.34128889840551302</v>
      </c>
      <c r="H24" s="3">
        <f t="shared" si="10"/>
        <v>0.41725144209408227</v>
      </c>
    </row>
    <row r="25" spans="1:9" ht="23.25">
      <c r="A25" s="1" t="s">
        <v>23</v>
      </c>
      <c r="B25" s="7">
        <f>2*ddensidade*(B1/20)^2*gravidade/(9*B23)</f>
        <v>2.9546471491664179</v>
      </c>
      <c r="C25" s="7">
        <f>2*ddensidade*(C1/20)^2*gravidade/(9*C23)</f>
        <v>2.8947326149260575</v>
      </c>
      <c r="D25" s="7">
        <f>2*ddensidade*(D1/20)^2*gravidade/(9*D23)</f>
        <v>2.9555323048925657</v>
      </c>
      <c r="E25" s="7">
        <f>2*ddensidade*(E1/20)^2*gravidade/(9*E23)</f>
        <v>3.0626607051237658</v>
      </c>
      <c r="F25" s="7">
        <f>2*ddensidade*(F1/20)^2*gravidade/(9*F23)</f>
        <v>3.1840324174935826</v>
      </c>
      <c r="G25" s="7">
        <f>2*ddensidade*(G1/20)^2*gravidade/(9*G23)</f>
        <v>3.280581256161375</v>
      </c>
      <c r="H25" s="7">
        <f>2*ddensidade*(H1/20)^2*gravidade/(9*H23)</f>
        <v>3.506449811567828</v>
      </c>
      <c r="I25" t="s">
        <v>25</v>
      </c>
    </row>
    <row r="26" spans="1:9" ht="23.25">
      <c r="A26" s="1" t="s">
        <v>24</v>
      </c>
      <c r="B26" s="7">
        <f>B25*SQRT((B24/B23)^2+(2*B2/B1)^2)</f>
        <v>2.6521755411559076E-2</v>
      </c>
      <c r="C26" s="7">
        <f t="shared" ref="C26:H26" si="11">C25*SQRT((C24/C23)^2+(2*C2/C1)^2)</f>
        <v>2.2755689764640451E-2</v>
      </c>
      <c r="D26" s="7">
        <f t="shared" si="11"/>
        <v>2.0491172567643066E-2</v>
      </c>
      <c r="E26" s="7">
        <f t="shared" si="11"/>
        <v>2.1542001258283816E-2</v>
      </c>
      <c r="F26" s="7">
        <f t="shared" si="11"/>
        <v>1.9023291836775532E-2</v>
      </c>
      <c r="G26" s="7">
        <f t="shared" si="11"/>
        <v>2.6086721490741326E-2</v>
      </c>
      <c r="H26" s="7">
        <f t="shared" si="11"/>
        <v>2.5779528653430649E-2</v>
      </c>
    </row>
    <row r="27" spans="1:9" ht="23.25">
      <c r="A27" s="1"/>
      <c r="B27" s="1"/>
      <c r="C27" s="1"/>
      <c r="D27" s="1"/>
      <c r="E27" s="1"/>
      <c r="F27" s="1"/>
      <c r="G27" s="1"/>
      <c r="H27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Plan1</vt:lpstr>
      <vt:lpstr>Plan2</vt:lpstr>
      <vt:lpstr>Plan3</vt:lpstr>
      <vt:lpstr>alfaLadenburg</vt:lpstr>
      <vt:lpstr>comprimento</vt:lpstr>
      <vt:lpstr>ddensidade</vt:lpstr>
      <vt:lpstr>diametroTubo</vt:lpstr>
      <vt:lpstr>gravidade</vt:lpstr>
      <vt:lpstr>raioTubo</vt:lpstr>
    </vt:vector>
  </TitlesOfParts>
  <Company>IFUSP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Vito</cp:lastModifiedBy>
  <dcterms:created xsi:type="dcterms:W3CDTF">2011-05-05T11:10:39Z</dcterms:created>
  <dcterms:modified xsi:type="dcterms:W3CDTF">2011-05-09T15:26:20Z</dcterms:modified>
</cp:coreProperties>
</file>