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Análise" sheetId="1" r:id="rId1"/>
  </sheets>
  <calcPr calcId="125725"/>
</workbook>
</file>

<file path=xl/calcChain.xml><?xml version="1.0" encoding="utf-8"?>
<calcChain xmlns="http://schemas.openxmlformats.org/spreadsheetml/2006/main">
  <c r="M16" i="1"/>
  <c r="L16"/>
  <c r="K16"/>
  <c r="J16"/>
  <c r="J17"/>
  <c r="J15"/>
  <c r="J14"/>
  <c r="W33"/>
  <c r="V33"/>
  <c r="U33"/>
  <c r="W32"/>
  <c r="V32"/>
  <c r="U32"/>
  <c r="W31"/>
  <c r="V31"/>
  <c r="U31"/>
  <c r="W30"/>
  <c r="V30"/>
  <c r="U30"/>
  <c r="W29"/>
  <c r="V29"/>
  <c r="U29"/>
  <c r="W28"/>
  <c r="V28"/>
  <c r="U28"/>
  <c r="W25"/>
  <c r="V25"/>
  <c r="U25"/>
  <c r="W24"/>
  <c r="V24"/>
  <c r="U24"/>
  <c r="W23"/>
  <c r="V23"/>
  <c r="U23"/>
  <c r="B20"/>
  <c r="B25" s="1"/>
  <c r="Q24" s="1"/>
  <c r="E20"/>
  <c r="E25" s="1"/>
  <c r="T25" s="1"/>
  <c r="D20"/>
  <c r="D25" s="1"/>
  <c r="S24" s="1"/>
  <c r="C20"/>
  <c r="C25" s="1"/>
  <c r="R25" s="1"/>
  <c r="W20"/>
  <c r="V20"/>
  <c r="U20"/>
  <c r="W19"/>
  <c r="V19"/>
  <c r="U19"/>
  <c r="W18"/>
  <c r="V18"/>
  <c r="U18"/>
  <c r="W27"/>
  <c r="V27"/>
  <c r="U27"/>
  <c r="W17"/>
  <c r="V17"/>
  <c r="U17"/>
  <c r="W16"/>
  <c r="V16"/>
  <c r="U16"/>
  <c r="W11"/>
  <c r="V11"/>
  <c r="W9"/>
  <c r="V9"/>
  <c r="W8"/>
  <c r="V8"/>
  <c r="W7"/>
  <c r="V7"/>
  <c r="W6"/>
  <c r="V6"/>
  <c r="W5"/>
  <c r="V5"/>
  <c r="W4"/>
  <c r="V4"/>
  <c r="W3"/>
  <c r="V3"/>
  <c r="U11"/>
  <c r="U10"/>
  <c r="U9"/>
  <c r="U8"/>
  <c r="U7"/>
  <c r="U6"/>
  <c r="U5"/>
  <c r="U4"/>
  <c r="U3"/>
  <c r="T11"/>
  <c r="S11"/>
  <c r="R11"/>
  <c r="R10"/>
  <c r="T9"/>
  <c r="S9"/>
  <c r="R9"/>
  <c r="T8"/>
  <c r="S8"/>
  <c r="R8"/>
  <c r="T7"/>
  <c r="S7"/>
  <c r="R7"/>
  <c r="T6"/>
  <c r="S6"/>
  <c r="R6"/>
  <c r="T5"/>
  <c r="S5"/>
  <c r="R5"/>
  <c r="T4"/>
  <c r="S4"/>
  <c r="R4"/>
  <c r="T3"/>
  <c r="S3"/>
  <c r="R3"/>
  <c r="Q11"/>
  <c r="Q10"/>
  <c r="Q9"/>
  <c r="Q8"/>
  <c r="Q7"/>
  <c r="Q6"/>
  <c r="Q5"/>
  <c r="Q4"/>
  <c r="Q3"/>
  <c r="M20"/>
  <c r="L20"/>
  <c r="K20"/>
  <c r="M19"/>
  <c r="L19"/>
  <c r="K19"/>
  <c r="M21"/>
  <c r="L21"/>
  <c r="K21"/>
  <c r="M17"/>
  <c r="L17"/>
  <c r="K17"/>
  <c r="M15"/>
  <c r="L15"/>
  <c r="K15"/>
  <c r="M14"/>
  <c r="L14"/>
  <c r="K14"/>
  <c r="M13"/>
  <c r="L13"/>
  <c r="K13"/>
  <c r="J13"/>
  <c r="M10"/>
  <c r="L10"/>
  <c r="K10"/>
  <c r="J10"/>
  <c r="M7"/>
  <c r="L7"/>
  <c r="K7"/>
  <c r="J7"/>
  <c r="M6"/>
  <c r="L6"/>
  <c r="K6"/>
  <c r="J6"/>
  <c r="M5"/>
  <c r="L5"/>
  <c r="K5"/>
  <c r="J5"/>
  <c r="M4"/>
  <c r="L4"/>
  <c r="K4"/>
  <c r="J4"/>
  <c r="M3"/>
  <c r="L3"/>
  <c r="K3"/>
  <c r="J3"/>
  <c r="R28" l="1"/>
  <c r="T28"/>
  <c r="Q29"/>
  <c r="S29"/>
  <c r="R30"/>
  <c r="T30"/>
  <c r="Q31"/>
  <c r="S31"/>
  <c r="R32"/>
  <c r="T32"/>
  <c r="Q33"/>
  <c r="S33"/>
  <c r="T21"/>
  <c r="Q28"/>
  <c r="S28"/>
  <c r="R29"/>
  <c r="T29"/>
  <c r="Q30"/>
  <c r="S30"/>
  <c r="R31"/>
  <c r="T31"/>
  <c r="Q32"/>
  <c r="S32"/>
  <c r="R33"/>
  <c r="T33"/>
  <c r="J12"/>
  <c r="Q27"/>
  <c r="R21"/>
  <c r="V21"/>
  <c r="Q22"/>
  <c r="S22"/>
  <c r="Q23"/>
  <c r="S23"/>
  <c r="R24"/>
  <c r="T24"/>
  <c r="Q25"/>
  <c r="S25"/>
  <c r="Q21"/>
  <c r="S21"/>
  <c r="U21"/>
  <c r="W21"/>
  <c r="R22"/>
  <c r="T22"/>
  <c r="R23"/>
  <c r="T23"/>
  <c r="S19"/>
  <c r="S18"/>
  <c r="S27"/>
  <c r="S26"/>
  <c r="S17"/>
  <c r="S16"/>
  <c r="S20"/>
  <c r="L18"/>
  <c r="L12"/>
  <c r="L11"/>
  <c r="L9"/>
  <c r="L8"/>
  <c r="Q20"/>
  <c r="V26"/>
  <c r="Q18"/>
  <c r="Q17"/>
  <c r="K9"/>
  <c r="M9"/>
  <c r="K12"/>
  <c r="M12"/>
  <c r="R17"/>
  <c r="T17"/>
  <c r="R27"/>
  <c r="T27"/>
  <c r="R20"/>
  <c r="T20"/>
  <c r="J8"/>
  <c r="J9"/>
  <c r="J11"/>
  <c r="J18"/>
  <c r="Q16"/>
  <c r="Q26"/>
  <c r="U26"/>
  <c r="W26"/>
  <c r="Q19"/>
  <c r="K18" l="1"/>
  <c r="R19"/>
  <c r="R18"/>
  <c r="R26"/>
  <c r="R16"/>
  <c r="K11"/>
  <c r="K8"/>
  <c r="M18"/>
  <c r="M11"/>
  <c r="M8"/>
  <c r="T19"/>
  <c r="T18"/>
  <c r="T26"/>
  <c r="T16"/>
</calcChain>
</file>

<file path=xl/sharedStrings.xml><?xml version="1.0" encoding="utf-8"?>
<sst xmlns="http://schemas.openxmlformats.org/spreadsheetml/2006/main" count="128" uniqueCount="82">
  <si>
    <t>Vendas Líquidas</t>
  </si>
  <si>
    <t>Custo da Produção</t>
  </si>
  <si>
    <t>Lucro Bruto</t>
  </si>
  <si>
    <t>Despesas de Vendas e Adm.</t>
  </si>
  <si>
    <t>Despesas Financeiras</t>
  </si>
  <si>
    <t>Receitas Financeiras</t>
  </si>
  <si>
    <t>Resultado antes do IR</t>
  </si>
  <si>
    <t>Provisão para IR</t>
  </si>
  <si>
    <t>-</t>
  </si>
  <si>
    <t>Resultado Líquido</t>
  </si>
  <si>
    <t>Ativo Circulante</t>
  </si>
  <si>
    <t>Disponível</t>
  </si>
  <si>
    <t>Aplicações Financeiras</t>
  </si>
  <si>
    <t>Clientes</t>
  </si>
  <si>
    <t>Estoques</t>
  </si>
  <si>
    <t>Investimentos</t>
  </si>
  <si>
    <t>Imobilizado</t>
  </si>
  <si>
    <t>Diferido</t>
  </si>
  <si>
    <t>Total</t>
  </si>
  <si>
    <t>Passivo Circulante</t>
  </si>
  <si>
    <t>Fornecedores</t>
  </si>
  <si>
    <t>Empréstimos Bancários</t>
  </si>
  <si>
    <t>Outras Exigibilidades</t>
  </si>
  <si>
    <t>Financiamentos</t>
  </si>
  <si>
    <t>Patrimônio Líquido</t>
  </si>
  <si>
    <t>Demonstração de Resultado</t>
  </si>
  <si>
    <t>Balanço Patrimonial</t>
  </si>
  <si>
    <t>ÍNDICE</t>
  </si>
  <si>
    <t>FÓRMULA</t>
  </si>
  <si>
    <t>X0</t>
  </si>
  <si>
    <t>X1</t>
  </si>
  <si>
    <t>X2</t>
  </si>
  <si>
    <t>X3</t>
  </si>
  <si>
    <t>Análise/Tendência</t>
  </si>
  <si>
    <t xml:space="preserve">   1. Liquidez Corrente</t>
  </si>
  <si>
    <t>AC / PC</t>
  </si>
  <si>
    <t xml:space="preserve">   2. Liquidez Seca</t>
  </si>
  <si>
    <t>(AC - Estoques - DA) / PC</t>
  </si>
  <si>
    <t xml:space="preserve">   3. Liquidez Imediata</t>
  </si>
  <si>
    <t>Disponibilidades / PC</t>
  </si>
  <si>
    <t xml:space="preserve">   4. Liquidez Geral</t>
  </si>
  <si>
    <t>(AC+RLP) / (PC+ELP)</t>
  </si>
  <si>
    <t xml:space="preserve">   5. Margem de Lucro</t>
  </si>
  <si>
    <t>LL / VENDAS</t>
  </si>
  <si>
    <t xml:space="preserve">   6. Giro do Ativo</t>
  </si>
  <si>
    <t>VENDAS / ATIVO</t>
  </si>
  <si>
    <t xml:space="preserve">   7. Taxa de Retorno de Investimento (ROI)</t>
  </si>
  <si>
    <t>LL / ATIVO</t>
  </si>
  <si>
    <t xml:space="preserve">   8. Taxa de Retorno sobre PL</t>
  </si>
  <si>
    <t>LL / PL</t>
  </si>
  <si>
    <t xml:space="preserve">   9. Participação de Terceiros</t>
  </si>
  <si>
    <t>CT / (CT + CP)</t>
  </si>
  <si>
    <t xml:space="preserve">  10. Participação do CP</t>
  </si>
  <si>
    <t>CP / (CT + CP)</t>
  </si>
  <si>
    <t xml:space="preserve">  11. Garantia do CP ao CT</t>
  </si>
  <si>
    <t>CP / CT</t>
  </si>
  <si>
    <t xml:space="preserve">  12. Exigível Total sobre PL</t>
  </si>
  <si>
    <t>CT/CP</t>
  </si>
  <si>
    <t xml:space="preserve">  13. Composição do Endivid.a C.Prazo</t>
  </si>
  <si>
    <t>PC / CT</t>
  </si>
  <si>
    <t>Imobilizado / CP</t>
  </si>
  <si>
    <t>Imobilizado / Ativo</t>
  </si>
  <si>
    <t>Quadro Clínico</t>
  </si>
  <si>
    <t>ARLP</t>
  </si>
  <si>
    <t>DRM/VENDAS * 360 dias</t>
  </si>
  <si>
    <t>EM/CMV* 360 dias</t>
  </si>
  <si>
    <t>FM/C* 360 dias</t>
  </si>
  <si>
    <t>DRE - Análises Horizontal e Vertical</t>
  </si>
  <si>
    <t>BP - Análises Horizontal e Vertical</t>
  </si>
  <si>
    <t>Ativo Não Circulante</t>
  </si>
  <si>
    <t>Passivo Não Circulante</t>
  </si>
  <si>
    <t>20X0</t>
  </si>
  <si>
    <t>20X1</t>
  </si>
  <si>
    <t>20X2</t>
  </si>
  <si>
    <t>20X3</t>
  </si>
  <si>
    <t xml:space="preserve">  14. Imobilização de Recursos Permanentes</t>
  </si>
  <si>
    <t>AP / ELP + PL</t>
  </si>
  <si>
    <t xml:space="preserve">  15. Nível de Imobilização do Capital Próprio</t>
  </si>
  <si>
    <t xml:space="preserve">  16. Nível de Imobilização do Ativo</t>
  </si>
  <si>
    <t xml:space="preserve">  17. Prazo Médio Pagamento de Fornecedores</t>
  </si>
  <si>
    <t xml:space="preserve">  18. Prazo Médio de Recebimento Vendas</t>
  </si>
  <si>
    <t xml:space="preserve">  19. Prazo Médio de Renovação Estoques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</si>
</sst>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top" wrapText="1"/>
    </xf>
    <xf numFmtId="164" fontId="2" fillId="0" borderId="1" xfId="1" applyNumberFormat="1" applyFont="1" applyBorder="1" applyAlignment="1">
      <alignment horizontal="right" vertical="top" wrapText="1"/>
    </xf>
    <xf numFmtId="165" fontId="2" fillId="0" borderId="1" xfId="1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2" fontId="7" fillId="0" borderId="1" xfId="0" applyNumberFormat="1" applyFont="1" applyBorder="1"/>
    <xf numFmtId="164" fontId="7" fillId="0" borderId="1" xfId="1" applyNumberFormat="1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tabSelected="1" topLeftCell="B1" workbookViewId="0">
      <selection activeCell="J19" sqref="J19"/>
    </sheetView>
  </sheetViews>
  <sheetFormatPr defaultRowHeight="15"/>
  <cols>
    <col min="1" max="1" width="20.42578125" customWidth="1"/>
    <col min="2" max="2" width="7.28515625" bestFit="1" customWidth="1"/>
    <col min="3" max="5" width="6.28515625" bestFit="1" customWidth="1"/>
    <col min="8" max="8" width="30.140625" bestFit="1" customWidth="1"/>
    <col min="9" max="9" width="17.85546875" bestFit="1" customWidth="1"/>
    <col min="10" max="13" width="6.140625" bestFit="1" customWidth="1"/>
    <col min="14" max="14" width="21.140625" customWidth="1"/>
    <col min="16" max="16" width="18.5703125" bestFit="1" customWidth="1"/>
    <col min="17" max="20" width="5.42578125" bestFit="1" customWidth="1"/>
    <col min="21" max="22" width="5.28515625" bestFit="1" customWidth="1"/>
    <col min="23" max="23" width="5.42578125" bestFit="1" customWidth="1"/>
  </cols>
  <sheetData>
    <row r="1" spans="1:23">
      <c r="A1" s="13" t="s">
        <v>25</v>
      </c>
      <c r="B1" s="13"/>
      <c r="C1" s="13"/>
      <c r="D1" s="13"/>
      <c r="E1" s="13"/>
      <c r="H1" s="13" t="s">
        <v>62</v>
      </c>
      <c r="I1" s="13"/>
      <c r="J1" s="13"/>
      <c r="K1" s="13"/>
      <c r="L1" s="13"/>
      <c r="M1" s="13"/>
      <c r="N1" s="13"/>
      <c r="P1" s="13" t="s">
        <v>67</v>
      </c>
      <c r="Q1" s="13"/>
      <c r="R1" s="13"/>
      <c r="S1" s="13"/>
      <c r="T1" s="13"/>
      <c r="U1" s="13"/>
      <c r="V1" s="13"/>
    </row>
    <row r="2" spans="1:23">
      <c r="A2" s="1"/>
      <c r="B2" s="14" t="s">
        <v>71</v>
      </c>
      <c r="C2" s="14" t="s">
        <v>72</v>
      </c>
      <c r="D2" s="14" t="s">
        <v>73</v>
      </c>
      <c r="E2" s="14" t="s">
        <v>74</v>
      </c>
      <c r="H2" s="5" t="s">
        <v>27</v>
      </c>
      <c r="I2" s="5" t="s">
        <v>28</v>
      </c>
      <c r="J2" s="5" t="s">
        <v>29</v>
      </c>
      <c r="K2" s="5" t="s">
        <v>30</v>
      </c>
      <c r="L2" s="6" t="s">
        <v>31</v>
      </c>
      <c r="M2" s="6" t="s">
        <v>32</v>
      </c>
      <c r="N2" s="5" t="s">
        <v>33</v>
      </c>
      <c r="P2" s="1"/>
      <c r="Q2" s="14" t="s">
        <v>71</v>
      </c>
      <c r="R2" s="14" t="s">
        <v>72</v>
      </c>
      <c r="S2" s="14" t="s">
        <v>73</v>
      </c>
      <c r="T2" s="14" t="s">
        <v>74</v>
      </c>
      <c r="U2" s="14" t="s">
        <v>72</v>
      </c>
      <c r="V2" s="14" t="s">
        <v>73</v>
      </c>
      <c r="W2" s="14" t="s">
        <v>74</v>
      </c>
    </row>
    <row r="3" spans="1:23">
      <c r="A3" s="1" t="s">
        <v>0</v>
      </c>
      <c r="B3" s="9">
        <v>60930</v>
      </c>
      <c r="C3" s="9">
        <v>65620</v>
      </c>
      <c r="D3" s="9">
        <v>62340</v>
      </c>
      <c r="E3" s="9">
        <v>54240</v>
      </c>
      <c r="H3" s="7" t="s">
        <v>34</v>
      </c>
      <c r="I3" s="8" t="s">
        <v>35</v>
      </c>
      <c r="J3" s="22">
        <f>B15/B26</f>
        <v>1.0260167464114833</v>
      </c>
      <c r="K3" s="22">
        <f>C15/C26</f>
        <v>1.2957317073170731</v>
      </c>
      <c r="L3" s="22">
        <f>D15/D26</f>
        <v>0.95792079207920788</v>
      </c>
      <c r="M3" s="22">
        <f>E15/E26</f>
        <v>0.76705882352941179</v>
      </c>
      <c r="N3" s="7"/>
      <c r="P3" s="1" t="s">
        <v>0</v>
      </c>
      <c r="Q3" s="2">
        <f>B3/B$3</f>
        <v>1</v>
      </c>
      <c r="R3" s="2">
        <f>C3/C$3</f>
        <v>1</v>
      </c>
      <c r="S3" s="2">
        <f>D3/D$3</f>
        <v>1</v>
      </c>
      <c r="T3" s="2">
        <f>E3/E$3</f>
        <v>1</v>
      </c>
      <c r="U3" s="3">
        <f>C3/$B3*100</f>
        <v>107.69735762350238</v>
      </c>
      <c r="V3" s="3">
        <f>D3/$B3*100</f>
        <v>102.31413096996553</v>
      </c>
      <c r="W3" s="3">
        <f>E3/$B3*100</f>
        <v>89.020187099950761</v>
      </c>
    </row>
    <row r="4" spans="1:23">
      <c r="A4" s="1" t="s">
        <v>1</v>
      </c>
      <c r="B4" s="9">
        <v>-42780</v>
      </c>
      <c r="C4" s="9">
        <v>-43300</v>
      </c>
      <c r="D4" s="9">
        <v>-48280</v>
      </c>
      <c r="E4" s="9">
        <v>-42430</v>
      </c>
      <c r="H4" s="7" t="s">
        <v>36</v>
      </c>
      <c r="I4" s="8" t="s">
        <v>37</v>
      </c>
      <c r="J4" s="22">
        <f>(B15-B19)/B26</f>
        <v>0.58881578947368418</v>
      </c>
      <c r="K4" s="22">
        <f>(C15-C19)/C26</f>
        <v>0.72560975609756095</v>
      </c>
      <c r="L4" s="22">
        <f>(D15-D19)/D26</f>
        <v>0.53960396039603964</v>
      </c>
      <c r="M4" s="22">
        <f>(E15-E19)/E26</f>
        <v>0.38588235294117645</v>
      </c>
      <c r="N4" s="7"/>
      <c r="P4" s="1" t="s">
        <v>1</v>
      </c>
      <c r="Q4" s="2">
        <f t="shared" ref="Q4:Q11" si="0">B4/B$3</f>
        <v>-0.70211718365337272</v>
      </c>
      <c r="R4" s="2">
        <f t="shared" ref="R4:T9" si="1">C4/C$3</f>
        <v>-0.65985979884181656</v>
      </c>
      <c r="S4" s="2">
        <f t="shared" si="1"/>
        <v>-0.77446262431825474</v>
      </c>
      <c r="T4" s="2">
        <f t="shared" si="1"/>
        <v>-0.78226401179941008</v>
      </c>
      <c r="U4" s="3">
        <f t="shared" ref="U4:U11" si="2">C4/$B4*100</f>
        <v>101.21552127162225</v>
      </c>
      <c r="V4" s="3">
        <f t="shared" ref="V4:W9" si="3">D4/$B4*100</f>
        <v>112.8564749883123</v>
      </c>
      <c r="W4" s="3">
        <f t="shared" si="3"/>
        <v>99.181860682561933</v>
      </c>
    </row>
    <row r="5" spans="1:23">
      <c r="A5" s="4" t="s">
        <v>2</v>
      </c>
      <c r="B5" s="10">
        <v>18150</v>
      </c>
      <c r="C5" s="10">
        <v>22320</v>
      </c>
      <c r="D5" s="10">
        <v>14060</v>
      </c>
      <c r="E5" s="10">
        <v>11810</v>
      </c>
      <c r="H5" s="7" t="s">
        <v>38</v>
      </c>
      <c r="I5" s="8" t="s">
        <v>39</v>
      </c>
      <c r="J5" s="22">
        <f>B16/B26</f>
        <v>8.693181818181818E-2</v>
      </c>
      <c r="K5" s="22">
        <f>C16/C26</f>
        <v>9.451219512195122E-2</v>
      </c>
      <c r="L5" s="22">
        <f>D16/D26</f>
        <v>5.4455445544554455E-2</v>
      </c>
      <c r="M5" s="22">
        <f>E16/E26</f>
        <v>2.4705882352941175E-2</v>
      </c>
      <c r="N5" s="7"/>
      <c r="P5" s="4" t="s">
        <v>2</v>
      </c>
      <c r="Q5" s="2">
        <f t="shared" si="0"/>
        <v>0.29788281634662728</v>
      </c>
      <c r="R5" s="2">
        <f t="shared" si="1"/>
        <v>0.3401402011581835</v>
      </c>
      <c r="S5" s="2">
        <f t="shared" si="1"/>
        <v>0.22553737568174526</v>
      </c>
      <c r="T5" s="2">
        <f t="shared" si="1"/>
        <v>0.21773598820058998</v>
      </c>
      <c r="U5" s="3">
        <f t="shared" si="2"/>
        <v>122.97520661157024</v>
      </c>
      <c r="V5" s="3">
        <f t="shared" si="3"/>
        <v>77.465564738292017</v>
      </c>
      <c r="W5" s="3">
        <f t="shared" si="3"/>
        <v>65.068870523415981</v>
      </c>
    </row>
    <row r="6" spans="1:23">
      <c r="A6" s="1" t="s">
        <v>3</v>
      </c>
      <c r="B6" s="9">
        <v>-11830</v>
      </c>
      <c r="C6" s="9">
        <v>-10570</v>
      </c>
      <c r="D6" s="9">
        <v>-9800</v>
      </c>
      <c r="E6" s="9">
        <v>-9300</v>
      </c>
      <c r="H6" s="7" t="s">
        <v>40</v>
      </c>
      <c r="I6" s="8" t="s">
        <v>41</v>
      </c>
      <c r="J6" s="22">
        <f>(B15+B21)/(B26+B30)</f>
        <v>0.61006401137980082</v>
      </c>
      <c r="K6" s="22">
        <f>(C15+C21)/(C26+C30)</f>
        <v>0.69786535303776687</v>
      </c>
      <c r="L6" s="22">
        <f>(D15+D21)/(D26+D30)</f>
        <v>0.51876675603217159</v>
      </c>
      <c r="M6" s="22">
        <f>(E15+E21)/(E26+E30)</f>
        <v>0.41475826972010177</v>
      </c>
      <c r="N6" s="7"/>
      <c r="P6" s="1" t="s">
        <v>3</v>
      </c>
      <c r="Q6" s="2">
        <f t="shared" si="0"/>
        <v>-0.19415722960774659</v>
      </c>
      <c r="R6" s="2">
        <f t="shared" si="1"/>
        <v>-0.16107893934775983</v>
      </c>
      <c r="S6" s="2">
        <f t="shared" si="1"/>
        <v>-0.15720243824189925</v>
      </c>
      <c r="T6" s="2">
        <f t="shared" si="1"/>
        <v>-0.17146017699115043</v>
      </c>
      <c r="U6" s="3">
        <f t="shared" si="2"/>
        <v>89.349112426035504</v>
      </c>
      <c r="V6" s="3">
        <f t="shared" si="3"/>
        <v>82.84023668639054</v>
      </c>
      <c r="W6" s="3">
        <f t="shared" si="3"/>
        <v>78.613693998309387</v>
      </c>
    </row>
    <row r="7" spans="1:23">
      <c r="A7" s="1" t="s">
        <v>4</v>
      </c>
      <c r="B7" s="9">
        <v>-7071</v>
      </c>
      <c r="C7" s="9">
        <v>-8750</v>
      </c>
      <c r="D7" s="9">
        <v>-11320</v>
      </c>
      <c r="E7" s="9">
        <v>-12160</v>
      </c>
      <c r="H7" s="7" t="s">
        <v>42</v>
      </c>
      <c r="I7" s="8" t="s">
        <v>43</v>
      </c>
      <c r="J7" s="23">
        <f>B11/B3</f>
        <v>9.6668307894304945E-3</v>
      </c>
      <c r="K7" s="23">
        <f t="shared" ref="K7:M7" si="4">C11/C3</f>
        <v>5.364218226150564E-2</v>
      </c>
      <c r="L7" s="23">
        <f t="shared" si="4"/>
        <v>-7.3147256977863326E-2</v>
      </c>
      <c r="M7" s="23">
        <f t="shared" si="4"/>
        <v>-0.11154129793510324</v>
      </c>
      <c r="N7" s="7"/>
      <c r="P7" s="1" t="s">
        <v>4</v>
      </c>
      <c r="Q7" s="2">
        <f t="shared" si="0"/>
        <v>-0.11605120630231414</v>
      </c>
      <c r="R7" s="2">
        <f t="shared" si="1"/>
        <v>-0.13334349283754954</v>
      </c>
      <c r="S7" s="2">
        <f t="shared" si="1"/>
        <v>-0.18158485723452036</v>
      </c>
      <c r="T7" s="2">
        <f t="shared" si="1"/>
        <v>-0.22418879056047197</v>
      </c>
      <c r="U7" s="3">
        <f t="shared" si="2"/>
        <v>123.74487342667233</v>
      </c>
      <c r="V7" s="3">
        <f t="shared" si="3"/>
        <v>160.09051053599208</v>
      </c>
      <c r="W7" s="3">
        <f t="shared" si="3"/>
        <v>171.97001838495262</v>
      </c>
    </row>
    <row r="8" spans="1:23">
      <c r="A8" s="1" t="s">
        <v>5</v>
      </c>
      <c r="B8" s="9">
        <v>1450</v>
      </c>
      <c r="C8" s="9">
        <v>1600</v>
      </c>
      <c r="D8" s="9">
        <v>2500</v>
      </c>
      <c r="E8" s="9">
        <v>3600</v>
      </c>
      <c r="H8" s="7" t="s">
        <v>44</v>
      </c>
      <c r="I8" s="8" t="s">
        <v>45</v>
      </c>
      <c r="J8" s="22">
        <f>B3/B25</f>
        <v>0.73189189189189185</v>
      </c>
      <c r="K8" s="22">
        <f>C3/C25</f>
        <v>0.68283038501560878</v>
      </c>
      <c r="L8" s="22">
        <f>D3/D25</f>
        <v>0.56263537906137184</v>
      </c>
      <c r="M8" s="22">
        <f>E3/E25</f>
        <v>0.4787290379523389</v>
      </c>
      <c r="N8" s="7"/>
      <c r="P8" s="1" t="s">
        <v>5</v>
      </c>
      <c r="Q8" s="2">
        <f t="shared" si="0"/>
        <v>2.3797800754964713E-2</v>
      </c>
      <c r="R8" s="2">
        <f t="shared" si="1"/>
        <v>2.4382810118866199E-2</v>
      </c>
      <c r="S8" s="2">
        <f t="shared" si="1"/>
        <v>4.010266281681104E-2</v>
      </c>
      <c r="T8" s="2">
        <f t="shared" si="1"/>
        <v>6.637168141592921E-2</v>
      </c>
      <c r="U8" s="3">
        <f t="shared" si="2"/>
        <v>110.34482758620689</v>
      </c>
      <c r="V8" s="3">
        <f t="shared" si="3"/>
        <v>172.41379310344826</v>
      </c>
      <c r="W8" s="3">
        <f t="shared" si="3"/>
        <v>248.27586206896552</v>
      </c>
    </row>
    <row r="9" spans="1:23">
      <c r="A9" s="4" t="s">
        <v>6</v>
      </c>
      <c r="B9" s="11">
        <v>699</v>
      </c>
      <c r="C9" s="10">
        <v>4600</v>
      </c>
      <c r="D9" s="10">
        <v>-4560</v>
      </c>
      <c r="E9" s="10">
        <v>-6050</v>
      </c>
      <c r="H9" s="7" t="s">
        <v>46</v>
      </c>
      <c r="I9" s="8" t="s">
        <v>47</v>
      </c>
      <c r="J9" s="23">
        <f>B11/B25</f>
        <v>7.0750750750750747E-3</v>
      </c>
      <c r="K9" s="23">
        <f>C11/C25</f>
        <v>3.6628511966701353E-2</v>
      </c>
      <c r="L9" s="23">
        <f>D11/D25</f>
        <v>-4.1155234657039713E-2</v>
      </c>
      <c r="M9" s="23">
        <f>E11/E25</f>
        <v>-5.3398058252427182E-2</v>
      </c>
      <c r="N9" s="7"/>
      <c r="P9" s="4" t="s">
        <v>6</v>
      </c>
      <c r="Q9" s="2">
        <f t="shared" si="0"/>
        <v>1.1472181191531266E-2</v>
      </c>
      <c r="R9" s="2">
        <f t="shared" si="1"/>
        <v>7.010057909174032E-2</v>
      </c>
      <c r="S9" s="2">
        <f t="shared" si="1"/>
        <v>-7.3147256977863326E-2</v>
      </c>
      <c r="T9" s="2">
        <f t="shared" si="1"/>
        <v>-0.11154129793510324</v>
      </c>
      <c r="U9" s="3">
        <f t="shared" si="2"/>
        <v>658.08297567954219</v>
      </c>
      <c r="V9" s="3">
        <f t="shared" si="3"/>
        <v>-652.36051502145926</v>
      </c>
      <c r="W9" s="3">
        <f t="shared" si="3"/>
        <v>-865.52217453505</v>
      </c>
    </row>
    <row r="10" spans="1:23">
      <c r="A10" s="1" t="s">
        <v>7</v>
      </c>
      <c r="B10" s="12">
        <v>-110</v>
      </c>
      <c r="C10" s="9">
        <v>-1080</v>
      </c>
      <c r="D10" s="12" t="s">
        <v>8</v>
      </c>
      <c r="E10" s="12" t="s">
        <v>8</v>
      </c>
      <c r="H10" s="7" t="s">
        <v>48</v>
      </c>
      <c r="I10" s="8" t="s">
        <v>49</v>
      </c>
      <c r="J10" s="23">
        <f>B11/B32</f>
        <v>2.1806738245094409E-2</v>
      </c>
      <c r="K10" s="23">
        <f>C11/C32</f>
        <v>0.1</v>
      </c>
      <c r="L10" s="23">
        <f>D11/D32</f>
        <v>-0.12596685082872927</v>
      </c>
      <c r="M10" s="23">
        <f>E11/E32</f>
        <v>-0.17435158501440923</v>
      </c>
      <c r="N10" s="7"/>
      <c r="P10" s="1" t="s">
        <v>7</v>
      </c>
      <c r="Q10" s="2">
        <f t="shared" si="0"/>
        <v>-1.8053504021007714E-3</v>
      </c>
      <c r="R10" s="2">
        <f>C10/C$3</f>
        <v>-1.6458396830234683E-2</v>
      </c>
      <c r="S10" s="2"/>
      <c r="T10" s="2"/>
      <c r="U10" s="3">
        <f t="shared" si="2"/>
        <v>981.81818181818187</v>
      </c>
      <c r="V10" s="3"/>
      <c r="W10" s="3"/>
    </row>
    <row r="11" spans="1:23">
      <c r="A11" s="4" t="s">
        <v>9</v>
      </c>
      <c r="B11" s="11">
        <v>589</v>
      </c>
      <c r="C11" s="10">
        <v>3520</v>
      </c>
      <c r="D11" s="10">
        <v>-4560</v>
      </c>
      <c r="E11" s="10">
        <v>-6050</v>
      </c>
      <c r="H11" s="7" t="s">
        <v>50</v>
      </c>
      <c r="I11" s="8" t="s">
        <v>51</v>
      </c>
      <c r="J11" s="23">
        <f>(B26+B30)/B25</f>
        <v>0.67555555555555558</v>
      </c>
      <c r="K11" s="23">
        <f t="shared" ref="K11:M11" si="5">(C26+C30)/C25</f>
        <v>0.63371488033298651</v>
      </c>
      <c r="L11" s="23">
        <f t="shared" si="5"/>
        <v>0.6732851985559567</v>
      </c>
      <c r="M11" s="23">
        <f t="shared" si="5"/>
        <v>0.69373345101500439</v>
      </c>
      <c r="N11" s="7"/>
      <c r="P11" s="4" t="s">
        <v>9</v>
      </c>
      <c r="Q11" s="2">
        <f t="shared" si="0"/>
        <v>9.6668307894304945E-3</v>
      </c>
      <c r="R11" s="2">
        <f>C11/C$3</f>
        <v>5.364218226150564E-2</v>
      </c>
      <c r="S11" s="2">
        <f>D11/D$3</f>
        <v>-7.3147256977863326E-2</v>
      </c>
      <c r="T11" s="2">
        <f>E11/E$3</f>
        <v>-0.11154129793510324</v>
      </c>
      <c r="U11" s="3">
        <f t="shared" si="2"/>
        <v>597.62308998302217</v>
      </c>
      <c r="V11" s="3">
        <f>D11/$B11*100</f>
        <v>-774.19354838709683</v>
      </c>
      <c r="W11" s="3">
        <f>E11/$B11*100</f>
        <v>-1027.1646859083194</v>
      </c>
    </row>
    <row r="12" spans="1:23">
      <c r="H12" s="7" t="s">
        <v>52</v>
      </c>
      <c r="I12" s="8" t="s">
        <v>53</v>
      </c>
      <c r="J12" s="23">
        <f>B32/B25</f>
        <v>0.32444444444444442</v>
      </c>
      <c r="K12" s="23">
        <f t="shared" ref="K12:M12" si="6">C32/C25</f>
        <v>0.36628511966701355</v>
      </c>
      <c r="L12" s="23">
        <f t="shared" si="6"/>
        <v>0.3267148014440433</v>
      </c>
      <c r="M12" s="23">
        <f t="shared" si="6"/>
        <v>0.30626654898499561</v>
      </c>
      <c r="N12" s="7"/>
    </row>
    <row r="13" spans="1:23">
      <c r="A13" s="13" t="s">
        <v>26</v>
      </c>
      <c r="B13" s="13"/>
      <c r="C13" s="13"/>
      <c r="D13" s="13"/>
      <c r="E13" s="13"/>
      <c r="H13" s="7" t="s">
        <v>54</v>
      </c>
      <c r="I13" s="8" t="s">
        <v>55</v>
      </c>
      <c r="J13" s="23">
        <f>B32/(B26+B30)</f>
        <v>0.48026315789473684</v>
      </c>
      <c r="K13" s="23">
        <f t="shared" ref="K13:M13" si="7">C32/(C26+C30)</f>
        <v>0.57799671592775037</v>
      </c>
      <c r="L13" s="23">
        <f t="shared" si="7"/>
        <v>0.48525469168900803</v>
      </c>
      <c r="M13" s="23">
        <f t="shared" si="7"/>
        <v>0.44147582697201015</v>
      </c>
      <c r="N13" s="7"/>
    </row>
    <row r="14" spans="1:23">
      <c r="A14" s="1"/>
      <c r="B14" s="14" t="s">
        <v>71</v>
      </c>
      <c r="C14" s="14" t="s">
        <v>72</v>
      </c>
      <c r="D14" s="14" t="s">
        <v>73</v>
      </c>
      <c r="E14" s="14" t="s">
        <v>74</v>
      </c>
      <c r="H14" s="7" t="s">
        <v>56</v>
      </c>
      <c r="I14" s="8" t="s">
        <v>57</v>
      </c>
      <c r="J14" s="22">
        <f>(B26+B30)/B32</f>
        <v>2.0821917808219177</v>
      </c>
      <c r="K14" s="22">
        <f t="shared" ref="K14:M14" si="8">(C26+C30)/C32</f>
        <v>1.7301136363636365</v>
      </c>
      <c r="L14" s="22">
        <f t="shared" si="8"/>
        <v>2.0607734806629834</v>
      </c>
      <c r="M14" s="22">
        <f t="shared" si="8"/>
        <v>2.2651296829971184</v>
      </c>
      <c r="N14" s="7"/>
      <c r="P14" s="13" t="s">
        <v>68</v>
      </c>
      <c r="Q14" s="13"/>
      <c r="R14" s="13"/>
      <c r="S14" s="13"/>
      <c r="T14" s="13"/>
      <c r="U14" s="13"/>
      <c r="V14" s="13"/>
    </row>
    <row r="15" spans="1:23">
      <c r="A15" s="19" t="s">
        <v>10</v>
      </c>
      <c r="B15" s="20">
        <v>34310</v>
      </c>
      <c r="C15" s="20">
        <v>42500</v>
      </c>
      <c r="D15" s="20">
        <v>38700</v>
      </c>
      <c r="E15" s="20">
        <v>32600</v>
      </c>
      <c r="H15" s="7" t="s">
        <v>58</v>
      </c>
      <c r="I15" s="8" t="s">
        <v>59</v>
      </c>
      <c r="J15" s="23">
        <f>B26/(B26+B30)</f>
        <v>0.59459459459459463</v>
      </c>
      <c r="K15" s="23">
        <f t="shared" ref="K15:M15" si="9">C26/(C26+C30)</f>
        <v>0.53858784893267653</v>
      </c>
      <c r="L15" s="23">
        <f t="shared" si="9"/>
        <v>0.54155495978552282</v>
      </c>
      <c r="M15" s="23">
        <f t="shared" si="9"/>
        <v>0.54071246819338425</v>
      </c>
      <c r="N15" s="7"/>
      <c r="P15" s="1"/>
      <c r="Q15" s="14" t="s">
        <v>71</v>
      </c>
      <c r="R15" s="14" t="s">
        <v>72</v>
      </c>
      <c r="S15" s="14" t="s">
        <v>73</v>
      </c>
      <c r="T15" s="14" t="s">
        <v>74</v>
      </c>
      <c r="U15" s="14" t="s">
        <v>72</v>
      </c>
      <c r="V15" s="14" t="s">
        <v>73</v>
      </c>
      <c r="W15" s="14" t="s">
        <v>74</v>
      </c>
    </row>
    <row r="16" spans="1:23">
      <c r="A16" s="1" t="s">
        <v>11</v>
      </c>
      <c r="B16" s="9">
        <v>2907</v>
      </c>
      <c r="C16" s="9">
        <v>3100</v>
      </c>
      <c r="D16" s="9">
        <v>2200</v>
      </c>
      <c r="E16" s="9">
        <v>1050</v>
      </c>
      <c r="H16" s="7" t="s">
        <v>75</v>
      </c>
      <c r="I16" s="25" t="s">
        <v>76</v>
      </c>
      <c r="J16" s="23">
        <f>SUM(B22:B24)/(B30+B32)</f>
        <v>0.98253362778558517</v>
      </c>
      <c r="K16" s="23">
        <f t="shared" ref="K16:M16" si="10">SUM(C22:C24)/(C30+C32)</f>
        <v>0.84676145339652453</v>
      </c>
      <c r="L16" s="23">
        <f t="shared" si="10"/>
        <v>1.0241477272727273</v>
      </c>
      <c r="M16" s="23">
        <f t="shared" si="10"/>
        <v>1.1398305084745763</v>
      </c>
      <c r="N16" s="7"/>
      <c r="P16" s="1" t="s">
        <v>10</v>
      </c>
      <c r="Q16" s="2">
        <f>B15/B$25</f>
        <v>0.41213213213213212</v>
      </c>
      <c r="R16" s="2">
        <f>C15/C$25</f>
        <v>0.44224765868886579</v>
      </c>
      <c r="S16" s="2">
        <f>D15/D$25</f>
        <v>0.3492779783393502</v>
      </c>
      <c r="T16" s="2">
        <f>E15/E$25</f>
        <v>0.28773168578993824</v>
      </c>
      <c r="U16" s="3">
        <f>C15/$B15*100</f>
        <v>123.87059166423784</v>
      </c>
      <c r="V16" s="3">
        <f t="shared" ref="V16:W16" si="11">D15/$B15*100</f>
        <v>112.79510346837655</v>
      </c>
      <c r="W16" s="3">
        <f t="shared" si="11"/>
        <v>95.016030311862437</v>
      </c>
    </row>
    <row r="17" spans="1:23">
      <c r="A17" s="1" t="s">
        <v>12</v>
      </c>
      <c r="B17" s="12">
        <v>283</v>
      </c>
      <c r="C17" s="12">
        <v>600</v>
      </c>
      <c r="D17" s="12">
        <v>500</v>
      </c>
      <c r="E17" s="12">
        <v>650</v>
      </c>
      <c r="H17" s="7" t="s">
        <v>77</v>
      </c>
      <c r="I17" s="8" t="s">
        <v>60</v>
      </c>
      <c r="J17" s="23">
        <f>B23/B32</f>
        <v>1.5579415031469825</v>
      </c>
      <c r="K17" s="23">
        <f t="shared" ref="K17:M17" si="12">C23/C32</f>
        <v>1.3380681818181819</v>
      </c>
      <c r="L17" s="23">
        <f t="shared" si="12"/>
        <v>1.7486187845303867</v>
      </c>
      <c r="M17" s="23">
        <f t="shared" si="12"/>
        <v>2.0576368876080693</v>
      </c>
      <c r="N17" s="7"/>
      <c r="P17" s="1" t="s">
        <v>11</v>
      </c>
      <c r="Q17" s="2">
        <f>B16/B$25</f>
        <v>3.491891891891892E-2</v>
      </c>
      <c r="R17" s="2">
        <f>C16/C$25</f>
        <v>3.2258064516129031E-2</v>
      </c>
      <c r="S17" s="2">
        <f>D16/D$25</f>
        <v>1.9855595667870037E-2</v>
      </c>
      <c r="T17" s="2">
        <f>E16/E$25</f>
        <v>9.2674315975286841E-3</v>
      </c>
      <c r="U17" s="3">
        <f t="shared" ref="U17" si="13">C16/$B16*100</f>
        <v>106.6391468868249</v>
      </c>
      <c r="V17" s="3">
        <f t="shared" ref="V17" si="14">D16/$B16*100</f>
        <v>75.679394564843477</v>
      </c>
      <c r="W17" s="3">
        <f t="shared" ref="W17" si="15">E16/$B16*100</f>
        <v>36.119711042311664</v>
      </c>
    </row>
    <row r="18" spans="1:23">
      <c r="A18" s="1" t="s">
        <v>13</v>
      </c>
      <c r="B18" s="9">
        <v>16500</v>
      </c>
      <c r="C18" s="9">
        <v>20100</v>
      </c>
      <c r="D18" s="9">
        <v>19100</v>
      </c>
      <c r="E18" s="9">
        <v>14700</v>
      </c>
      <c r="H18" s="7" t="s">
        <v>78</v>
      </c>
      <c r="I18" s="8" t="s">
        <v>61</v>
      </c>
      <c r="J18" s="23">
        <f>B23/B25</f>
        <v>0.50546546546546545</v>
      </c>
      <c r="K18" s="23">
        <f t="shared" ref="K18:M18" si="16">C23/C25</f>
        <v>0.49011446409989595</v>
      </c>
      <c r="L18" s="23">
        <f t="shared" si="16"/>
        <v>0.57129963898916969</v>
      </c>
      <c r="M18" s="23">
        <f t="shared" si="16"/>
        <v>0.63018534863195053</v>
      </c>
      <c r="N18" s="7"/>
      <c r="P18" s="1" t="s">
        <v>12</v>
      </c>
      <c r="Q18" s="2">
        <f>B17/B$25</f>
        <v>3.3993993993993994E-3</v>
      </c>
      <c r="R18" s="2">
        <f>C17/C$25</f>
        <v>6.2434963579604576E-3</v>
      </c>
      <c r="S18" s="2">
        <f>D17/D$25</f>
        <v>4.5126353790613718E-3</v>
      </c>
      <c r="T18" s="2">
        <f>E17/E$25</f>
        <v>5.7369814651368053E-3</v>
      </c>
      <c r="U18" s="3">
        <f t="shared" ref="U18:U20" si="17">C17/$B17*100</f>
        <v>212.01413427561837</v>
      </c>
      <c r="V18" s="3">
        <f t="shared" ref="V18:V20" si="18">D17/$B17*100</f>
        <v>176.67844522968196</v>
      </c>
      <c r="W18" s="3">
        <f t="shared" ref="W18:W20" si="19">E17/$B17*100</f>
        <v>229.68197879858656</v>
      </c>
    </row>
    <row r="19" spans="1:23">
      <c r="A19" s="1" t="s">
        <v>14</v>
      </c>
      <c r="B19" s="9">
        <v>14620</v>
      </c>
      <c r="C19" s="9">
        <v>18700</v>
      </c>
      <c r="D19" s="9">
        <v>16900</v>
      </c>
      <c r="E19" s="9">
        <v>16200</v>
      </c>
      <c r="H19" s="7" t="s">
        <v>79</v>
      </c>
      <c r="I19" s="8" t="s">
        <v>66</v>
      </c>
      <c r="J19" s="24"/>
      <c r="K19" s="22">
        <f>((B27+C27)/2)/(-C4+(C19-B19))*360</f>
        <v>25.529759392148588</v>
      </c>
      <c r="L19" s="22">
        <f>((C27+D27)/2)/(-D4+(D19-C19))*360</f>
        <v>27.49569707401033</v>
      </c>
      <c r="M19" s="22">
        <f>((D27+E27)/2)/(-E4+(E19-D19))*360</f>
        <v>33.213515456506116</v>
      </c>
      <c r="N19" s="7"/>
      <c r="P19" s="1" t="s">
        <v>13</v>
      </c>
      <c r="Q19" s="2">
        <f>B18/B$25</f>
        <v>0.1981981981981982</v>
      </c>
      <c r="R19" s="2">
        <f>C18/C$25</f>
        <v>0.20915712799167535</v>
      </c>
      <c r="S19" s="2">
        <f>D18/D$25</f>
        <v>0.17238267148014441</v>
      </c>
      <c r="T19" s="2">
        <f>E18/E$25</f>
        <v>0.1297440423654016</v>
      </c>
      <c r="U19" s="3">
        <f t="shared" si="17"/>
        <v>121.81818181818183</v>
      </c>
      <c r="V19" s="3">
        <f t="shared" si="18"/>
        <v>115.75757575757575</v>
      </c>
      <c r="W19" s="3">
        <f t="shared" si="19"/>
        <v>89.090909090909093</v>
      </c>
    </row>
    <row r="20" spans="1:23">
      <c r="A20" s="19" t="s">
        <v>69</v>
      </c>
      <c r="B20" s="20">
        <f>SUM(B21:B24)</f>
        <v>48940</v>
      </c>
      <c r="C20" s="20">
        <f>SUM(C21:C24)</f>
        <v>53600</v>
      </c>
      <c r="D20" s="20">
        <f>SUM(D21:D24)</f>
        <v>72100</v>
      </c>
      <c r="E20" s="20">
        <f>SUM(E21:E24)</f>
        <v>80700</v>
      </c>
      <c r="H20" s="7" t="s">
        <v>80</v>
      </c>
      <c r="I20" s="8" t="s">
        <v>64</v>
      </c>
      <c r="J20" s="24"/>
      <c r="K20" s="22">
        <f>(((B18+C18)/2)/C3)*360</f>
        <v>100.39622066443157</v>
      </c>
      <c r="L20" s="22">
        <f t="shared" ref="L20:M20" si="20">(((C18+D18)/2)/D3)*360</f>
        <v>113.18575553416746</v>
      </c>
      <c r="M20" s="22">
        <f t="shared" si="20"/>
        <v>112.16814159292035</v>
      </c>
      <c r="N20" s="7"/>
      <c r="P20" s="1" t="s">
        <v>14</v>
      </c>
      <c r="Q20" s="2">
        <f>B19/B$25</f>
        <v>0.17561561561561562</v>
      </c>
      <c r="R20" s="2">
        <f>C19/C$25</f>
        <v>0.19458896982310095</v>
      </c>
      <c r="S20" s="2">
        <f>D19/D$25</f>
        <v>0.15252707581227437</v>
      </c>
      <c r="T20" s="2">
        <f>E19/E$25</f>
        <v>0.14298323036187113</v>
      </c>
      <c r="U20" s="3">
        <f t="shared" si="17"/>
        <v>127.90697674418605</v>
      </c>
      <c r="V20" s="3">
        <f t="shared" si="18"/>
        <v>115.5950752393981</v>
      </c>
      <c r="W20" s="3">
        <f t="shared" si="19"/>
        <v>110.80711354309165</v>
      </c>
    </row>
    <row r="21" spans="1:23">
      <c r="A21" s="1" t="s">
        <v>63</v>
      </c>
      <c r="B21" s="9"/>
      <c r="C21" s="9"/>
      <c r="D21" s="9"/>
      <c r="E21" s="9"/>
      <c r="H21" s="7" t="s">
        <v>81</v>
      </c>
      <c r="I21" s="8" t="s">
        <v>65</v>
      </c>
      <c r="J21" s="24"/>
      <c r="K21" s="22">
        <f>(((B19+C19)/2)/-C4)*360</f>
        <v>138.51270207852195</v>
      </c>
      <c r="L21" s="22">
        <f>(((C19+D19)/2)/-D4)*360</f>
        <v>132.72576636288318</v>
      </c>
      <c r="M21" s="22">
        <f>(((D19+E19)/2)/-E4)*360</f>
        <v>140.41951449446145</v>
      </c>
      <c r="N21" s="7"/>
      <c r="P21" s="19" t="s">
        <v>69</v>
      </c>
      <c r="Q21" s="2">
        <f t="shared" ref="Q21:Q25" si="21">B20/B$25</f>
        <v>0.58786786786786782</v>
      </c>
      <c r="R21" s="2">
        <f t="shared" ref="R21:R25" si="22">C20/C$25</f>
        <v>0.55775234131113427</v>
      </c>
      <c r="S21" s="2">
        <f t="shared" ref="S21:S25" si="23">D20/D$25</f>
        <v>0.65072202166064985</v>
      </c>
      <c r="T21" s="2">
        <f t="shared" ref="T21:T25" si="24">E20/E$25</f>
        <v>0.71226831421006176</v>
      </c>
      <c r="U21" s="3">
        <f t="shared" ref="U21:U25" si="25">C20/$B20*100</f>
        <v>109.52186350633428</v>
      </c>
      <c r="V21" s="3">
        <f t="shared" ref="V21:V25" si="26">D20/$B20*100</f>
        <v>147.32325296281161</v>
      </c>
      <c r="W21" s="3">
        <f t="shared" ref="W21:W25" si="27">E20/$B20*100</f>
        <v>164.89579076420108</v>
      </c>
    </row>
    <row r="22" spans="1:23">
      <c r="A22" s="1" t="s">
        <v>15</v>
      </c>
      <c r="B22" s="9">
        <v>6410</v>
      </c>
      <c r="C22" s="9">
        <v>5700</v>
      </c>
      <c r="D22" s="9">
        <v>7800</v>
      </c>
      <c r="E22" s="9">
        <v>8100</v>
      </c>
      <c r="H22" s="15"/>
      <c r="I22" s="16"/>
      <c r="J22" s="17"/>
      <c r="K22" s="18"/>
      <c r="L22" s="18"/>
      <c r="M22" s="18"/>
      <c r="N22" s="15"/>
      <c r="P22" s="1" t="s">
        <v>63</v>
      </c>
      <c r="Q22" s="2">
        <f t="shared" si="21"/>
        <v>0</v>
      </c>
      <c r="R22" s="2">
        <f t="shared" si="22"/>
        <v>0</v>
      </c>
      <c r="S22" s="2">
        <f t="shared" si="23"/>
        <v>0</v>
      </c>
      <c r="T22" s="2">
        <f t="shared" si="24"/>
        <v>0</v>
      </c>
      <c r="U22" s="3"/>
      <c r="V22" s="3"/>
      <c r="W22" s="3"/>
    </row>
    <row r="23" spans="1:23">
      <c r="A23" s="1" t="s">
        <v>16</v>
      </c>
      <c r="B23" s="9">
        <v>42080</v>
      </c>
      <c r="C23" s="9">
        <v>47100</v>
      </c>
      <c r="D23" s="9">
        <v>63300</v>
      </c>
      <c r="E23" s="9">
        <v>71400</v>
      </c>
      <c r="P23" s="1" t="s">
        <v>15</v>
      </c>
      <c r="Q23" s="2">
        <f t="shared" si="21"/>
        <v>7.6996996996996997E-2</v>
      </c>
      <c r="R23" s="2">
        <f t="shared" si="22"/>
        <v>5.9313215400624349E-2</v>
      </c>
      <c r="S23" s="2">
        <f t="shared" si="23"/>
        <v>7.0397111913357402E-2</v>
      </c>
      <c r="T23" s="2">
        <f t="shared" si="24"/>
        <v>7.1491615180935567E-2</v>
      </c>
      <c r="U23" s="3">
        <f t="shared" si="25"/>
        <v>88.923556942277699</v>
      </c>
      <c r="V23" s="3">
        <f t="shared" si="26"/>
        <v>121.6848673946958</v>
      </c>
      <c r="W23" s="3">
        <f t="shared" si="27"/>
        <v>126.36505460218407</v>
      </c>
    </row>
    <row r="24" spans="1:23">
      <c r="A24" s="1" t="s">
        <v>17</v>
      </c>
      <c r="B24" s="12">
        <v>450</v>
      </c>
      <c r="C24" s="12">
        <v>800</v>
      </c>
      <c r="D24" s="9">
        <v>1000</v>
      </c>
      <c r="E24" s="9">
        <v>1200</v>
      </c>
      <c r="P24" s="1" t="s">
        <v>16</v>
      </c>
      <c r="Q24" s="2">
        <f t="shared" si="21"/>
        <v>0.50546546546546545</v>
      </c>
      <c r="R24" s="2">
        <f t="shared" si="22"/>
        <v>0.49011446409989595</v>
      </c>
      <c r="S24" s="2">
        <f t="shared" si="23"/>
        <v>0.57129963898916969</v>
      </c>
      <c r="T24" s="2">
        <f t="shared" si="24"/>
        <v>0.63018534863195053</v>
      </c>
      <c r="U24" s="3">
        <f t="shared" si="25"/>
        <v>111.92965779467681</v>
      </c>
      <c r="V24" s="3">
        <f t="shared" si="26"/>
        <v>150.42775665399239</v>
      </c>
      <c r="W24" s="3">
        <f t="shared" si="27"/>
        <v>169.67680608365018</v>
      </c>
    </row>
    <row r="25" spans="1:23">
      <c r="A25" s="4" t="s">
        <v>18</v>
      </c>
      <c r="B25" s="10">
        <f>B15+B20</f>
        <v>83250</v>
      </c>
      <c r="C25" s="10">
        <f t="shared" ref="C25:E25" si="28">C15+C20</f>
        <v>96100</v>
      </c>
      <c r="D25" s="10">
        <f t="shared" si="28"/>
        <v>110800</v>
      </c>
      <c r="E25" s="10">
        <f t="shared" si="28"/>
        <v>113300</v>
      </c>
      <c r="P25" s="1" t="s">
        <v>17</v>
      </c>
      <c r="Q25" s="2">
        <f t="shared" si="21"/>
        <v>5.4054054054054057E-3</v>
      </c>
      <c r="R25" s="2">
        <f t="shared" si="22"/>
        <v>8.3246618106139446E-3</v>
      </c>
      <c r="S25" s="2">
        <f t="shared" si="23"/>
        <v>9.0252707581227436E-3</v>
      </c>
      <c r="T25" s="2">
        <f t="shared" si="24"/>
        <v>1.0591350397175641E-2</v>
      </c>
      <c r="U25" s="3">
        <f t="shared" si="25"/>
        <v>177.77777777777777</v>
      </c>
      <c r="V25" s="3">
        <f t="shared" si="26"/>
        <v>222.22222222222223</v>
      </c>
      <c r="W25" s="3">
        <f t="shared" si="27"/>
        <v>266.66666666666663</v>
      </c>
    </row>
    <row r="26" spans="1:23">
      <c r="A26" s="19" t="s">
        <v>19</v>
      </c>
      <c r="B26" s="20">
        <v>33440</v>
      </c>
      <c r="C26" s="20">
        <v>32800</v>
      </c>
      <c r="D26" s="20">
        <v>40400</v>
      </c>
      <c r="E26" s="20">
        <v>42500</v>
      </c>
      <c r="P26" s="4" t="s">
        <v>18</v>
      </c>
      <c r="Q26" s="2">
        <f>B25/B$25</f>
        <v>1</v>
      </c>
      <c r="R26" s="2">
        <f>C25/C$25</f>
        <v>1</v>
      </c>
      <c r="S26" s="2">
        <f>D25/D$25</f>
        <v>1</v>
      </c>
      <c r="T26" s="2">
        <f>E25/E$25</f>
        <v>1</v>
      </c>
      <c r="U26" s="3">
        <f>C25/$B25*100</f>
        <v>115.43543543543544</v>
      </c>
      <c r="V26" s="3">
        <f>D25/$B25*100</f>
        <v>133.0930930930931</v>
      </c>
      <c r="W26" s="3">
        <f>E25/$B25*100</f>
        <v>136.09609609609609</v>
      </c>
    </row>
    <row r="27" spans="1:23">
      <c r="A27" s="1" t="s">
        <v>20</v>
      </c>
      <c r="B27" s="9">
        <v>3620</v>
      </c>
      <c r="C27" s="9">
        <v>3100</v>
      </c>
      <c r="D27" s="9">
        <v>4000</v>
      </c>
      <c r="E27" s="9">
        <v>3700</v>
      </c>
      <c r="P27" s="1" t="s">
        <v>19</v>
      </c>
      <c r="Q27" s="2">
        <f>B26/B$25</f>
        <v>0.40168168168168167</v>
      </c>
      <c r="R27" s="2">
        <f>C26/C$25</f>
        <v>0.34131113423517168</v>
      </c>
      <c r="S27" s="2">
        <f>D26/D$25</f>
        <v>0.36462093862815886</v>
      </c>
      <c r="T27" s="2">
        <f>E26/E$25</f>
        <v>0.37511032656663723</v>
      </c>
      <c r="U27" s="3">
        <f>C26/$B26*100</f>
        <v>98.086124401913878</v>
      </c>
      <c r="V27" s="3">
        <f>D26/$B26*100</f>
        <v>120.8133971291866</v>
      </c>
      <c r="W27" s="3">
        <f>E26/$B26*100</f>
        <v>127.09330143540669</v>
      </c>
    </row>
    <row r="28" spans="1:23">
      <c r="A28" s="1" t="s">
        <v>21</v>
      </c>
      <c r="B28" s="9">
        <v>20000</v>
      </c>
      <c r="C28" s="9">
        <v>23700</v>
      </c>
      <c r="D28" s="9">
        <v>29800</v>
      </c>
      <c r="E28" s="9">
        <v>30300</v>
      </c>
      <c r="P28" s="1" t="s">
        <v>20</v>
      </c>
      <c r="Q28" s="2">
        <f t="shared" ref="Q28:Q33" si="29">B27/B$25</f>
        <v>4.3483483483483486E-2</v>
      </c>
      <c r="R28" s="2">
        <f t="shared" ref="R28:R33" si="30">C27/C$25</f>
        <v>3.2258064516129031E-2</v>
      </c>
      <c r="S28" s="2">
        <f t="shared" ref="S28:S33" si="31">D27/D$25</f>
        <v>3.6101083032490974E-2</v>
      </c>
      <c r="T28" s="2">
        <f t="shared" ref="T28:T33" si="32">E27/E$25</f>
        <v>3.265666372462489E-2</v>
      </c>
      <c r="U28" s="3">
        <f t="shared" ref="U28:U33" si="33">C27/$B27*100</f>
        <v>85.635359116022101</v>
      </c>
      <c r="V28" s="3">
        <f t="shared" ref="V28:V33" si="34">D27/$B27*100</f>
        <v>110.49723756906079</v>
      </c>
      <c r="W28" s="3">
        <f t="shared" ref="W28:W33" si="35">E27/$B27*100</f>
        <v>102.20994475138122</v>
      </c>
    </row>
    <row r="29" spans="1:23">
      <c r="A29" s="1" t="s">
        <v>22</v>
      </c>
      <c r="B29" s="9">
        <v>9820</v>
      </c>
      <c r="C29" s="9">
        <v>6000</v>
      </c>
      <c r="D29" s="9">
        <v>6600</v>
      </c>
      <c r="E29" s="9">
        <v>8500</v>
      </c>
      <c r="P29" s="1" t="s">
        <v>21</v>
      </c>
      <c r="Q29" s="2">
        <f t="shared" si="29"/>
        <v>0.24024024024024024</v>
      </c>
      <c r="R29" s="2">
        <f t="shared" si="30"/>
        <v>0.24661810613943808</v>
      </c>
      <c r="S29" s="2">
        <f t="shared" si="31"/>
        <v>0.26895306859205775</v>
      </c>
      <c r="T29" s="2">
        <f t="shared" si="32"/>
        <v>0.26743159752868489</v>
      </c>
      <c r="U29" s="3">
        <f t="shared" si="33"/>
        <v>118.5</v>
      </c>
      <c r="V29" s="3">
        <f t="shared" si="34"/>
        <v>149</v>
      </c>
      <c r="W29" s="3">
        <f t="shared" si="35"/>
        <v>151.5</v>
      </c>
    </row>
    <row r="30" spans="1:23">
      <c r="A30" s="19" t="s">
        <v>70</v>
      </c>
      <c r="B30" s="20">
        <v>22800</v>
      </c>
      <c r="C30" s="20">
        <v>28100</v>
      </c>
      <c r="D30" s="20">
        <v>34200</v>
      </c>
      <c r="E30" s="20">
        <v>36100</v>
      </c>
      <c r="P30" s="1" t="s">
        <v>22</v>
      </c>
      <c r="Q30" s="2">
        <f t="shared" si="29"/>
        <v>0.11795795795795795</v>
      </c>
      <c r="R30" s="2">
        <f t="shared" si="30"/>
        <v>6.2434963579604576E-2</v>
      </c>
      <c r="S30" s="2">
        <f t="shared" si="31"/>
        <v>5.9566787003610108E-2</v>
      </c>
      <c r="T30" s="2">
        <f t="shared" si="32"/>
        <v>7.5022065313327446E-2</v>
      </c>
      <c r="U30" s="3">
        <f t="shared" si="33"/>
        <v>61.099796334012225</v>
      </c>
      <c r="V30" s="3">
        <f t="shared" si="34"/>
        <v>67.209775967413449</v>
      </c>
      <c r="W30" s="3">
        <f t="shared" si="35"/>
        <v>86.558044806517316</v>
      </c>
    </row>
    <row r="31" spans="1:23">
      <c r="A31" s="1" t="s">
        <v>23</v>
      </c>
      <c r="B31" s="9">
        <v>22800</v>
      </c>
      <c r="C31" s="9">
        <v>28100</v>
      </c>
      <c r="D31" s="9">
        <v>34200</v>
      </c>
      <c r="E31" s="9">
        <v>36100</v>
      </c>
      <c r="P31" s="19" t="s">
        <v>70</v>
      </c>
      <c r="Q31" s="2">
        <f t="shared" si="29"/>
        <v>0.27387387387387385</v>
      </c>
      <c r="R31" s="2">
        <f t="shared" si="30"/>
        <v>0.29240374609781478</v>
      </c>
      <c r="S31" s="2">
        <f t="shared" si="31"/>
        <v>0.30866425992779783</v>
      </c>
      <c r="T31" s="2">
        <f t="shared" si="32"/>
        <v>0.31862312444836716</v>
      </c>
      <c r="U31" s="3">
        <f t="shared" si="33"/>
        <v>123.24561403508771</v>
      </c>
      <c r="V31" s="3">
        <f t="shared" si="34"/>
        <v>150</v>
      </c>
      <c r="W31" s="3">
        <f t="shared" si="35"/>
        <v>158.33333333333331</v>
      </c>
    </row>
    <row r="32" spans="1:23">
      <c r="A32" s="1" t="s">
        <v>24</v>
      </c>
      <c r="B32" s="9">
        <v>27010</v>
      </c>
      <c r="C32" s="9">
        <v>35200</v>
      </c>
      <c r="D32" s="9">
        <v>36200</v>
      </c>
      <c r="E32" s="9">
        <v>34700</v>
      </c>
      <c r="P32" s="1" t="s">
        <v>23</v>
      </c>
      <c r="Q32" s="2">
        <f t="shared" si="29"/>
        <v>0.27387387387387385</v>
      </c>
      <c r="R32" s="2">
        <f t="shared" si="30"/>
        <v>0.29240374609781478</v>
      </c>
      <c r="S32" s="2">
        <f t="shared" si="31"/>
        <v>0.30866425992779783</v>
      </c>
      <c r="T32" s="2">
        <f t="shared" si="32"/>
        <v>0.31862312444836716</v>
      </c>
      <c r="U32" s="3">
        <f t="shared" si="33"/>
        <v>123.24561403508771</v>
      </c>
      <c r="V32" s="3">
        <f t="shared" si="34"/>
        <v>150</v>
      </c>
      <c r="W32" s="3">
        <f t="shared" si="35"/>
        <v>158.33333333333331</v>
      </c>
    </row>
    <row r="33" spans="2:23">
      <c r="P33" s="1" t="s">
        <v>24</v>
      </c>
      <c r="Q33" s="2">
        <f t="shared" si="29"/>
        <v>0.32444444444444442</v>
      </c>
      <c r="R33" s="2">
        <f t="shared" si="30"/>
        <v>0.36628511966701355</v>
      </c>
      <c r="S33" s="2">
        <f t="shared" si="31"/>
        <v>0.3267148014440433</v>
      </c>
      <c r="T33" s="2">
        <f t="shared" si="32"/>
        <v>0.30626654898499561</v>
      </c>
      <c r="U33" s="3">
        <f t="shared" si="33"/>
        <v>130.32210292484265</v>
      </c>
      <c r="V33" s="3">
        <f t="shared" si="34"/>
        <v>134.02443539429839</v>
      </c>
      <c r="W33" s="3">
        <f t="shared" si="35"/>
        <v>128.47093669011477</v>
      </c>
    </row>
    <row r="34" spans="2:23">
      <c r="B34" s="21"/>
    </row>
    <row r="35" spans="2:23">
      <c r="B35" s="21"/>
    </row>
  </sheetData>
  <mergeCells count="5">
    <mergeCell ref="A1:E1"/>
    <mergeCell ref="A13:E13"/>
    <mergeCell ref="H1:N1"/>
    <mergeCell ref="P1:V1"/>
    <mergeCell ref="P14:V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Análise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2009-07-07T21:52:03Z</dcterms:created>
  <dcterms:modified xsi:type="dcterms:W3CDTF">2010-06-07T15:36:18Z</dcterms:modified>
</cp:coreProperties>
</file>